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670" activeTab="1"/>
  </bookViews>
  <sheets>
    <sheet name="ЖЕК №1" sheetId="1" r:id="rId1"/>
    <sheet name="ЖЕК №3" sheetId="2" r:id="rId2"/>
    <sheet name="структура ЖЕК №5" sheetId="3" r:id="rId3"/>
    <sheet name="ЖЕК №6" sheetId="4" r:id="rId4"/>
    <sheet name="ЖЕК №8" sheetId="5" r:id="rId5"/>
    <sheet name="переодичность" sheetId="6" r:id="rId6"/>
  </sheets>
  <definedNames>
    <definedName name="_xlnm.Print_Titles" localSheetId="0">'ЖЕК №1'!$9:$9</definedName>
    <definedName name="_xlnm.Print_Titles" localSheetId="1">'ЖЕК №3'!$7:$7</definedName>
    <definedName name="_xlnm.Print_Titles" localSheetId="3">'ЖЕК №6'!$6:$6</definedName>
    <definedName name="_xlnm.Print_Titles" localSheetId="4">'ЖЕК №8'!$7:$7</definedName>
    <definedName name="_xlnm.Print_Titles" localSheetId="2">'структура ЖЕК №5'!$7:$7</definedName>
  </definedNames>
  <calcPr fullCalcOnLoad="1"/>
</workbook>
</file>

<file path=xl/sharedStrings.xml><?xml version="1.0" encoding="utf-8"?>
<sst xmlns="http://schemas.openxmlformats.org/spreadsheetml/2006/main" count="2373" uniqueCount="579">
  <si>
    <t>кв.Ленинского комсомола, д.7</t>
  </si>
  <si>
    <t>кв.Октябрьской революции, д.17</t>
  </si>
  <si>
    <t>кв.Дружби народів, б.1</t>
  </si>
  <si>
    <t>кв.Дружби народів, б.2</t>
  </si>
  <si>
    <t>кв.Дружби народів, б.3</t>
  </si>
  <si>
    <t>кв.Дружби народів, б.4</t>
  </si>
  <si>
    <t>кв.Дружби народів, б.5</t>
  </si>
  <si>
    <t>кв.Дружби народів, б.9</t>
  </si>
  <si>
    <t>кв.Дружби народів, б.10</t>
  </si>
  <si>
    <t>кв.Дружби народів, б.11</t>
  </si>
  <si>
    <t>кв.Дружби народів, б.12</t>
  </si>
  <si>
    <t>кв.Дружби народів, б.13</t>
  </si>
  <si>
    <t>кв.Дружби народів, б.14</t>
  </si>
  <si>
    <t>кв.Дружби народів, б.15</t>
  </si>
  <si>
    <t>кв.Дружби народів, б.16</t>
  </si>
  <si>
    <t>кв.Дружби народів, б.17</t>
  </si>
  <si>
    <t>кв.Дружби народів, б.18</t>
  </si>
  <si>
    <t>кв.Дружби народів, б.19</t>
  </si>
  <si>
    <t>кв.Дружби народів, б.20</t>
  </si>
  <si>
    <t>кв.Дружби народів, б.21</t>
  </si>
  <si>
    <t>кв.Дружби народів, б.22</t>
  </si>
  <si>
    <t>кв.Дружби народів, б.23</t>
  </si>
  <si>
    <t>кв.Дружби народів, б.25</t>
  </si>
  <si>
    <t>кв.Дружби народів, б.24</t>
  </si>
  <si>
    <t>кв.Дружби народів, б.26</t>
  </si>
  <si>
    <t>кв.Дружби народів, б.27</t>
  </si>
  <si>
    <t>кв.Дружби народів, б.28</t>
  </si>
  <si>
    <t>кв.Дружби народів, б.33</t>
  </si>
  <si>
    <t>кв.Дружби народів, б.36</t>
  </si>
  <si>
    <t>кв.Дружби народів, б.37</t>
  </si>
  <si>
    <t>вул.Автомобілістів, б.35</t>
  </si>
  <si>
    <t>вул.Автомобілістів, б.40</t>
  </si>
  <si>
    <t>вул.Автомобілістів, б.40а</t>
  </si>
  <si>
    <t>вул.Автомобілістів, б.41</t>
  </si>
  <si>
    <t>вул.Автомобілістів, б.39</t>
  </si>
  <si>
    <t>кв.Молодіжний, б.1</t>
  </si>
  <si>
    <t>кв.Молодіжний, б.2</t>
  </si>
  <si>
    <t>кв.Молодіжний, б.3</t>
  </si>
  <si>
    <t>кв.Молодіжний, б.4</t>
  </si>
  <si>
    <t>кв.Молодіжний, б.7</t>
  </si>
  <si>
    <t>кв.Молодіжний, б.9</t>
  </si>
  <si>
    <t>кв.Молодіжний, б.13</t>
  </si>
  <si>
    <t>вул. Героя Павлова, б.51</t>
  </si>
  <si>
    <t>вул. Героя Павлова, б.53</t>
  </si>
  <si>
    <t>вул. Южна, б.105</t>
  </si>
  <si>
    <t>вул. Орджонікідзе, б.126</t>
  </si>
  <si>
    <t>кв.Ленінського комсомола, б.1</t>
  </si>
  <si>
    <t>кв.Ленінського комсомола, б.2</t>
  </si>
  <si>
    <t>кв.Ленінського комсомола, б.3</t>
  </si>
  <si>
    <t>кв.Ленінського комсомола, б.4</t>
  </si>
  <si>
    <t>кв.Ленінського комсомола, б.5</t>
  </si>
  <si>
    <t>кв.Ленінського комсомола, б.9</t>
  </si>
  <si>
    <t>кв.Ленінського комсомола, б.10</t>
  </si>
  <si>
    <t>кв.Ленінського комсомола, б.11</t>
  </si>
  <si>
    <t>кв.Ленінського комсомола, б.12</t>
  </si>
  <si>
    <t>кв.Ленінського комсомола, б.13</t>
  </si>
  <si>
    <t>кв.Ленінського комсомола, б.14</t>
  </si>
  <si>
    <t>кв.Ленінського комсомола, б.15</t>
  </si>
  <si>
    <t>кв.Ленінського комсомола, б.16</t>
  </si>
  <si>
    <t>кв.Ленінського комсомола, б.18</t>
  </si>
  <si>
    <t>кв.Ленінського комсомола, б.19</t>
  </si>
  <si>
    <t>кв.Ленінського комсомола, б.20</t>
  </si>
  <si>
    <t>кв.Ленінського комсомола, б.21</t>
  </si>
  <si>
    <t>кв.Ленінського комсомола, б.22</t>
  </si>
  <si>
    <t>кв.Ленінського комсомола, б.23</t>
  </si>
  <si>
    <t>кв.Ленінського комсомола, б.24</t>
  </si>
  <si>
    <t>кв.Ленінського комсомола, б.25</t>
  </si>
  <si>
    <t>кв.Ленінського комсомола, б.27</t>
  </si>
  <si>
    <t>кв.Ленінського комсомола, б.28</t>
  </si>
  <si>
    <t>кв.Ленінського комсомола, б.29</t>
  </si>
  <si>
    <t>кв.Ленінського комсомола, б.30</t>
  </si>
  <si>
    <t>кв.Ленінського комсомола, б.31</t>
  </si>
  <si>
    <t>кв.Ленінського комсомола, б.32</t>
  </si>
  <si>
    <t>кв.Ленінського комсомола, б.34</t>
  </si>
  <si>
    <t>кв.Октябрьської революції, б.1</t>
  </si>
  <si>
    <t>кв.Октябрьської революції, б.2</t>
  </si>
  <si>
    <t>кв.Октябрьської революції, б.3</t>
  </si>
  <si>
    <t>кв.Октябрьської революції, б.4</t>
  </si>
  <si>
    <t>кв.Октябрьської революції, б.5</t>
  </si>
  <si>
    <t>кв.Октябрьської революції, б.6</t>
  </si>
  <si>
    <t>кв.Октябрьської революції, б.7</t>
  </si>
  <si>
    <t>кв.Октябрьської революції, б.8</t>
  </si>
  <si>
    <t>кв.Октябрьської революції, б.9</t>
  </si>
  <si>
    <t>кв.Октябрьської революції, б.10</t>
  </si>
  <si>
    <t>кв.Октябрьської революції, б.12</t>
  </si>
  <si>
    <t>кв.Октябрьської революції, б.13</t>
  </si>
  <si>
    <t>кв.Октябрьської революції, б.14</t>
  </si>
  <si>
    <t>кв.Октябрьської революції, б.16</t>
  </si>
  <si>
    <t>кв.Октябрьської революції, б.18</t>
  </si>
  <si>
    <t>кв.Октябрьської революції, б.20</t>
  </si>
  <si>
    <t>кв.Октябрьської революції, б.22</t>
  </si>
  <si>
    <t>кв.Октябрьської революції, б.23</t>
  </si>
  <si>
    <t>кв.Октябрьської революції, б.25</t>
  </si>
  <si>
    <t>кв.Октябрьської революції, б.26</t>
  </si>
  <si>
    <t>кв.Октябрьської революції, б.27</t>
  </si>
  <si>
    <t>кв.Октябрьської революції, б.28</t>
  </si>
  <si>
    <t>кв.Октябрьської революції, б.30</t>
  </si>
  <si>
    <t>кв.Октябрьської революції, б.31</t>
  </si>
  <si>
    <t>кв.Октябрьської революції, б.32</t>
  </si>
  <si>
    <t>кв.Октябрьської революції, б.33</t>
  </si>
  <si>
    <t>кв.Октябрьської революції, б.34</t>
  </si>
  <si>
    <t>кв.Октябрьської революції, б.35</t>
  </si>
  <si>
    <t>кв.Октябрьської революції, б.36</t>
  </si>
  <si>
    <t>кв.Октябрьської революції, б.37</t>
  </si>
  <si>
    <t>кв.Октябрьської революції, б.38</t>
  </si>
  <si>
    <t>кв.Октябрьської революції, б.38а</t>
  </si>
  <si>
    <t>кв.Октябрьської революції, б.39</t>
  </si>
  <si>
    <t>кв.40 років Перемоги, б.1</t>
  </si>
  <si>
    <t>кв.40 років Перемоги, б.2</t>
  </si>
  <si>
    <t>кв.40 років Перемоги, б.3</t>
  </si>
  <si>
    <t>кв.40 років Перемоги, б.4</t>
  </si>
  <si>
    <t>кв.40 років Перемоги, б.5</t>
  </si>
  <si>
    <t>кв.40 років Перемоги, б.6</t>
  </si>
  <si>
    <t>кв.40 років Перемоги, б.7</t>
  </si>
  <si>
    <t>кв.40 років Перемоги, б.8</t>
  </si>
  <si>
    <t>кв.40 років Перемоги, б.9</t>
  </si>
  <si>
    <t>кв.40 років Перемоги, б.10</t>
  </si>
  <si>
    <t>кв.40 років Перемоги, б.11</t>
  </si>
  <si>
    <t>кв.40 років Перемоги, б.12</t>
  </si>
  <si>
    <t>кв.40 років Перемоги, б.13</t>
  </si>
  <si>
    <t>кв.40 років Перемоги, б.14</t>
  </si>
  <si>
    <t>кв.40 років Перемоги, б.15</t>
  </si>
  <si>
    <t>кв.40 років Перемоги, б.16</t>
  </si>
  <si>
    <t>кв.40 років Перемоги, б.17</t>
  </si>
  <si>
    <t>всього</t>
  </si>
  <si>
    <t>гарячого водопостачання</t>
  </si>
  <si>
    <t>холодного водопостачання</t>
  </si>
  <si>
    <t>централізованого опалення</t>
  </si>
  <si>
    <t>Прибирання прибудинкової  території</t>
  </si>
  <si>
    <t xml:space="preserve">Прибирання сходових кліток </t>
  </si>
  <si>
    <t>Прибирання підвалу, технічних поверхів та покрівлі</t>
  </si>
  <si>
    <t>Дератизація</t>
  </si>
  <si>
    <t>Обслуговування димовентиляційних каналів</t>
  </si>
  <si>
    <t>Освітлення місць загального користування</t>
  </si>
  <si>
    <t>Дезінсекція</t>
  </si>
  <si>
    <t>дод2 без конст.</t>
  </si>
  <si>
    <t>проверка</t>
  </si>
  <si>
    <t>кв.Октябрьської революції, б.11 (под.1)</t>
  </si>
  <si>
    <t>кв.Октябрьської революції, б.11 (под.2,3,4)</t>
  </si>
  <si>
    <t>кв.Октябрьської революції, б.15 (под.1,2,3)</t>
  </si>
  <si>
    <t>кв.Октябрьської революції, б.15 (под.4,5)</t>
  </si>
  <si>
    <t>Енергопостачання ліфтів</t>
  </si>
  <si>
    <t>Адреса</t>
  </si>
  <si>
    <t xml:space="preserve"> Прибирання прибудинкової території</t>
  </si>
  <si>
    <t>Прибирання сходових кліток</t>
  </si>
  <si>
    <t>Прибирання підвалів, технічних поверхів та покрівлі</t>
  </si>
  <si>
    <t>Технічне обслуговування внутрішньобудинкових систем</t>
  </si>
  <si>
    <t>Поточний ремонт конструктивних елементів,внутрішньобудинкових систем гарячого і холодного водопостачання,водовідведення,централізованого опалення,тощо</t>
  </si>
  <si>
    <t>Прибирання снігу, посипання частини прибудинкової території,призначеної для проходу та проїзду,протиожеледними сумішами</t>
  </si>
  <si>
    <t xml:space="preserve"> всього</t>
  </si>
  <si>
    <t>в тому числі:</t>
  </si>
  <si>
    <t>холод. водопостачання</t>
  </si>
  <si>
    <t>водовідведення</t>
  </si>
  <si>
    <t>теплопостачання</t>
  </si>
  <si>
    <t>Вулиця</t>
  </si>
  <si>
    <t>№ будинку</t>
  </si>
  <si>
    <t>9-го Травня</t>
  </si>
  <si>
    <t>I</t>
  </si>
  <si>
    <t>Агафонова</t>
  </si>
  <si>
    <t>Баумана</t>
  </si>
  <si>
    <t>Ватутіна</t>
  </si>
  <si>
    <t>Ген.Потапенко</t>
  </si>
  <si>
    <t>II</t>
  </si>
  <si>
    <t>385а</t>
  </si>
  <si>
    <t>Геологів</t>
  </si>
  <si>
    <t>Глінки</t>
  </si>
  <si>
    <t>1-2 поверх</t>
  </si>
  <si>
    <t>III</t>
  </si>
  <si>
    <t>3-9 поверх</t>
  </si>
  <si>
    <t>Докучаєва</t>
  </si>
  <si>
    <t>Донбаська</t>
  </si>
  <si>
    <t>К. Маркса</t>
  </si>
  <si>
    <t>Калініна</t>
  </si>
  <si>
    <t>Карбишева</t>
  </si>
  <si>
    <t>Кв.50 років Перемоги</t>
  </si>
  <si>
    <t>Кожедуба</t>
  </si>
  <si>
    <t>Колгоспна</t>
  </si>
  <si>
    <t>Констянтинівська</t>
  </si>
  <si>
    <t>Корчагіна</t>
  </si>
  <si>
    <t>Косіора</t>
  </si>
  <si>
    <t>Костромська</t>
  </si>
  <si>
    <t>Червоногвардійська</t>
  </si>
  <si>
    <t>Курячого</t>
  </si>
  <si>
    <t>2а</t>
  </si>
  <si>
    <t>Ленінградська</t>
  </si>
  <si>
    <t>Лісничого</t>
  </si>
  <si>
    <t>Лобачевського</t>
  </si>
  <si>
    <t>Ломоносова</t>
  </si>
  <si>
    <t>Мельникова</t>
  </si>
  <si>
    <t>Мічурина</t>
  </si>
  <si>
    <t>Мічурина (общ)</t>
  </si>
  <si>
    <t>Московськая</t>
  </si>
  <si>
    <t>Московська</t>
  </si>
  <si>
    <t>Мухіна</t>
  </si>
  <si>
    <t>О.Дундіча</t>
  </si>
  <si>
    <t>1а</t>
  </si>
  <si>
    <t>Першотравнева</t>
  </si>
  <si>
    <t>Пірогова</t>
  </si>
  <si>
    <t>Примакова</t>
  </si>
  <si>
    <t>пр. Леніна</t>
  </si>
  <si>
    <t>Революційна</t>
  </si>
  <si>
    <t>Рубіжна</t>
  </si>
  <si>
    <t>Свердлова</t>
  </si>
  <si>
    <t>349а</t>
  </si>
  <si>
    <t>3-10 поверх</t>
  </si>
  <si>
    <t>Свободи</t>
  </si>
  <si>
    <t>Будівельників</t>
  </si>
  <si>
    <t>Стулова</t>
  </si>
  <si>
    <t>Тухачевського</t>
  </si>
  <si>
    <t>Федорова</t>
  </si>
  <si>
    <t>Фурманова</t>
  </si>
  <si>
    <t>Ціолковського</t>
  </si>
  <si>
    <t xml:space="preserve">Текущий ремонт. сетей </t>
  </si>
  <si>
    <t>систем водоснабж.</t>
  </si>
  <si>
    <t>Куйбишева</t>
  </si>
  <si>
    <t xml:space="preserve">Куйбишева </t>
  </si>
  <si>
    <t>Шевченко</t>
  </si>
  <si>
    <t xml:space="preserve">Мира </t>
  </si>
  <si>
    <t>Мира</t>
  </si>
  <si>
    <t xml:space="preserve">Пролетарська </t>
  </si>
  <si>
    <t>Пров.Поштовий</t>
  </si>
  <si>
    <t xml:space="preserve">Пров.Партизанський </t>
  </si>
  <si>
    <t xml:space="preserve">Новая </t>
  </si>
  <si>
    <t xml:space="preserve">Пров.Шкільний </t>
  </si>
  <si>
    <t xml:space="preserve">Курчатова </t>
  </si>
  <si>
    <t>Леніна</t>
  </si>
  <si>
    <t xml:space="preserve">Ліхачева </t>
  </si>
  <si>
    <t>Маяковського</t>
  </si>
  <si>
    <t xml:space="preserve">Матросова </t>
  </si>
  <si>
    <t xml:space="preserve">Гоголя </t>
  </si>
  <si>
    <t xml:space="preserve">Космонавтів </t>
  </si>
  <si>
    <t>1В</t>
  </si>
  <si>
    <t>Нова</t>
  </si>
  <si>
    <t>Польова</t>
  </si>
  <si>
    <t>П.Морозова</t>
  </si>
  <si>
    <t>9А</t>
  </si>
  <si>
    <t>Чехова</t>
  </si>
  <si>
    <t>Шахтарська</t>
  </si>
  <si>
    <t>Шкільна</t>
  </si>
  <si>
    <t>42а</t>
  </si>
  <si>
    <t>Пролетарська</t>
  </si>
  <si>
    <t>П. Морозова</t>
  </si>
  <si>
    <t xml:space="preserve">Шевченко </t>
  </si>
  <si>
    <t>Ф. Капусти</t>
  </si>
  <si>
    <t xml:space="preserve">Л.Українки </t>
  </si>
  <si>
    <t xml:space="preserve">Буденого </t>
  </si>
  <si>
    <t>121а</t>
  </si>
  <si>
    <t>Котовського</t>
  </si>
  <si>
    <t>1А</t>
  </si>
  <si>
    <t>2А</t>
  </si>
  <si>
    <t>3А</t>
  </si>
  <si>
    <t>1Б</t>
  </si>
  <si>
    <t>29А</t>
  </si>
  <si>
    <t>Пархоменко</t>
  </si>
  <si>
    <t>15А</t>
  </si>
  <si>
    <t>2Б</t>
  </si>
  <si>
    <t>Прибирання прибудинкової території</t>
  </si>
  <si>
    <r>
      <t>З.Космодем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янської</t>
    </r>
  </si>
  <si>
    <t xml:space="preserve"> по КП "ЛЖЕК № 1"</t>
  </si>
  <si>
    <t>гор.водопостачання</t>
  </si>
  <si>
    <t>хол.водопостачання</t>
  </si>
  <si>
    <t>вул.Ворошилова</t>
  </si>
  <si>
    <t>вул.Калініна</t>
  </si>
  <si>
    <t>вул.Леніна</t>
  </si>
  <si>
    <t>вул.Свердлова</t>
  </si>
  <si>
    <t>вул.Чекістів</t>
  </si>
  <si>
    <t>вул.Революційна</t>
  </si>
  <si>
    <t>вул.Ленінградська</t>
  </si>
  <si>
    <t>пр.Леніна</t>
  </si>
  <si>
    <t>вул.Жовтнева</t>
  </si>
  <si>
    <t>вул.Орджонікідзе</t>
  </si>
  <si>
    <t>вул. Маресьева</t>
  </si>
  <si>
    <t>2 вересня</t>
  </si>
  <si>
    <t>вул.Комунальна</t>
  </si>
  <si>
    <t>вул.К.Лібкнехта</t>
  </si>
  <si>
    <t>вул.Червона</t>
  </si>
  <si>
    <t>вул.Червоногвардійська</t>
  </si>
  <si>
    <t>вул.Комсомольська</t>
  </si>
  <si>
    <t>вул.П.Морозова</t>
  </si>
  <si>
    <t>вул.Гора Кірова</t>
  </si>
  <si>
    <t>вул.Малиновського</t>
  </si>
  <si>
    <t>вул.Котовського</t>
  </si>
  <si>
    <t>вул.Українська</t>
  </si>
  <si>
    <t>вул.Миру</t>
  </si>
  <si>
    <t>вул.Могилевського</t>
  </si>
  <si>
    <t xml:space="preserve">Гора Кірова </t>
  </si>
  <si>
    <t>Гора Кірова</t>
  </si>
  <si>
    <t>Кольцова</t>
  </si>
  <si>
    <t>4а</t>
  </si>
  <si>
    <t>3а</t>
  </si>
  <si>
    <t>вул.Тичини</t>
  </si>
  <si>
    <t>вул.Радянська</t>
  </si>
  <si>
    <t>вул.Ушакова</t>
  </si>
  <si>
    <t>Докучаева</t>
  </si>
  <si>
    <t>9а</t>
  </si>
  <si>
    <t>84а</t>
  </si>
  <si>
    <t xml:space="preserve">Войкова </t>
  </si>
  <si>
    <t>Кошевого</t>
  </si>
  <si>
    <t>Войкова</t>
  </si>
  <si>
    <t>вул.Сєверодонецька</t>
  </si>
  <si>
    <t xml:space="preserve">Козаченко </t>
  </si>
  <si>
    <t>Тракторовка</t>
  </si>
  <si>
    <t>35б</t>
  </si>
  <si>
    <t>Котовского</t>
  </si>
  <si>
    <t>вул.Пролетарська</t>
  </si>
  <si>
    <t>Могилевского</t>
  </si>
  <si>
    <t>Гайдара</t>
  </si>
  <si>
    <t>вул.Гайдара</t>
  </si>
  <si>
    <t>вул.Ген.Потапенко</t>
  </si>
  <si>
    <t>вул.Гарібальді</t>
  </si>
  <si>
    <t>Комсомольська</t>
  </si>
  <si>
    <t>Кон.армії</t>
  </si>
  <si>
    <t>Луначарського</t>
  </si>
  <si>
    <t>Радянська</t>
  </si>
  <si>
    <t>Залізнодорожня</t>
  </si>
  <si>
    <t>Сєверодонецька</t>
  </si>
  <si>
    <t>Вугольна</t>
  </si>
  <si>
    <t>Лутугіна</t>
  </si>
  <si>
    <t>Прибирання сходових клітинок</t>
  </si>
  <si>
    <t>Дезинсекція</t>
  </si>
  <si>
    <t>Поточний ремонт конструктивних елементів,внутрішньобудинкових систем горячого і холодного водопостачання, водовідведення, централізованого опалення, тощо</t>
  </si>
  <si>
    <t>Прибирання снігу, посипання частини прибудинкової території, при значеної для проходу та проїзду, протиожеледними сумішами</t>
  </si>
  <si>
    <t>№ з/п</t>
  </si>
  <si>
    <t>Всього</t>
  </si>
  <si>
    <t>центрального опалення</t>
  </si>
  <si>
    <t>вул. Героїв Сталінграда</t>
  </si>
  <si>
    <t>вул. Сосюри</t>
  </si>
  <si>
    <t>вул. 50 років Жовтня</t>
  </si>
  <si>
    <t>вул. Жовтнева</t>
  </si>
  <si>
    <t>вул. Хімічна</t>
  </si>
  <si>
    <t>вул. Київська</t>
  </si>
  <si>
    <t>вул. 40 років Жовтня</t>
  </si>
  <si>
    <t>вул. Весняна</t>
  </si>
  <si>
    <t>вул. Мінська</t>
  </si>
  <si>
    <t>вул. Кадієвська</t>
  </si>
  <si>
    <t>вул. Східна</t>
  </si>
  <si>
    <t>вул. Північна</t>
  </si>
  <si>
    <t>пр. Іркутський</t>
  </si>
  <si>
    <t>пр. Панфілова</t>
  </si>
  <si>
    <t>пр.Львівський</t>
  </si>
  <si>
    <t>пр.Володимирський</t>
  </si>
  <si>
    <t>пр.Ростовський</t>
  </si>
  <si>
    <t>вул. Одеська</t>
  </si>
  <si>
    <t>вул. Б. Хмельницького</t>
  </si>
  <si>
    <t>вул. Ульянових</t>
  </si>
  <si>
    <t>вул.Героїв Сталінграду</t>
  </si>
  <si>
    <t>вул. Севастопольська</t>
  </si>
  <si>
    <t>вул. Літійна</t>
  </si>
  <si>
    <t>287а</t>
  </si>
  <si>
    <t>з 3-го поверху</t>
  </si>
  <si>
    <t>Для 9-10-ти поверхових будинків</t>
  </si>
  <si>
    <t>грн./м2</t>
  </si>
  <si>
    <t>Тариф                     (з ПДВ)</t>
  </si>
  <si>
    <t>всі поверхи</t>
  </si>
  <si>
    <t>в тому числі</t>
  </si>
  <si>
    <t>2 - відсутнє центральне опалення</t>
  </si>
  <si>
    <t xml:space="preserve">Структура витрат в тарифі на послугу з утримання  будинків, споруд та прибудинкових територій </t>
  </si>
  <si>
    <t xml:space="preserve">Додаток 2 </t>
  </si>
  <si>
    <t>до рішення виконавчого комітету Лисичанської міської ради від "_____"_______ 2012 р. №______</t>
  </si>
  <si>
    <t xml:space="preserve"> по КП "ЛЖЕК № 3"</t>
  </si>
  <si>
    <t xml:space="preserve"> по КП "ЛЖЕК № 5"</t>
  </si>
  <si>
    <t xml:space="preserve"> по КП "ЛЖЕК № 6"</t>
  </si>
  <si>
    <t xml:space="preserve"> по КП "ЛЖЕК № 8"</t>
  </si>
  <si>
    <t>4 - відсутнє центральне опалення</t>
  </si>
  <si>
    <t>2 - відсутнє центральне опалення та гаряче водопостачання</t>
  </si>
  <si>
    <t>3 - відсутнє центральне опалення, є гаряче водопостачання</t>
  </si>
  <si>
    <t>Категорія житлових приміщень**</t>
  </si>
  <si>
    <t>Технічне обслуговування ліфтів*</t>
  </si>
  <si>
    <t>Примітка*: вартість послуги з технічного обслуговування ліфтів нараховувати за фактично надані послуги.</t>
  </si>
  <si>
    <t>Примітка**:</t>
  </si>
  <si>
    <t xml:space="preserve">2 - житлові приміщення, в яких наявні системи холодного водопостачання, водовідведення та теплопостачання </t>
  </si>
  <si>
    <t>3 - житлові приміщення, в яких наявні системи холодного і горячого водопостачання , водовідведення і теплопостачання і в яких  споживачами встановлено індивідуальні (автономні) системи опалення</t>
  </si>
  <si>
    <t>4 - житлові приміщення, в яких наявні системи холодного водопостачання, водовідведення та теплопостачання і в яких споживачами встановлено індівідуальні (автономні) системи опалення</t>
  </si>
  <si>
    <t>5 - житлові приміщення, в яких наявні системи холодного та гарячого водопостачання, водовідведення та теплопостачання і в яких споживачі встановили  індівідуальне (автономне) опалення, але не відключили гаряче водопостачання</t>
  </si>
  <si>
    <t>6 - житлові приміщення, в яких наявні системи холодного водопостачання, водовідведення та теплопостачання і в яких споживачі встановили індівідуальне (автономне) постачання горячої води</t>
  </si>
  <si>
    <t>2 - відсутнє центральне опалення та гаряче водозабезпечення</t>
  </si>
  <si>
    <t>3 - відсутнє центральне опалення</t>
  </si>
  <si>
    <t>4 - відсутнє гаряче водопостачання</t>
  </si>
  <si>
    <t>1 - наявні всі інженерні системи будинку</t>
  </si>
  <si>
    <t>І - наявні всі інженерні системи будинку</t>
  </si>
  <si>
    <t xml:space="preserve">Періодичність </t>
  </si>
  <si>
    <t>надання житлово-комунальної послуги з утримання будинків, споруд та прибудинкових територій</t>
  </si>
  <si>
    <t>КП "ЛЖЕК №1"</t>
  </si>
  <si>
    <t>Найменування послуги</t>
  </si>
  <si>
    <t>Періодичність</t>
  </si>
  <si>
    <t>1-но поверх.</t>
  </si>
  <si>
    <t>2-х поверх. невпоряд.</t>
  </si>
  <si>
    <t>2-х поверх. упорядк.</t>
  </si>
  <si>
    <t>3,4,5-ти поверх.</t>
  </si>
  <si>
    <t>9,10-ти поверх.</t>
  </si>
  <si>
    <t>прибирання території з удосконаленим покриттям</t>
  </si>
  <si>
    <t xml:space="preserve"> - </t>
  </si>
  <si>
    <t>2 рази на місяць</t>
  </si>
  <si>
    <t>2 рази на тиждень</t>
  </si>
  <si>
    <t>прибирання газонів</t>
  </si>
  <si>
    <t>1 раз на місяць</t>
  </si>
  <si>
    <t>прибирання біля контейнерів</t>
  </si>
  <si>
    <t>за графиком</t>
  </si>
  <si>
    <t>покіс трави</t>
  </si>
  <si>
    <t>за необхідності</t>
  </si>
  <si>
    <t>прибирання опалого листя в осінній період</t>
  </si>
  <si>
    <t>прибирання майданчика перед входом у під'їзд</t>
  </si>
  <si>
    <t>вологе підмітання сходових площадок і маршів до 3-го поверху</t>
  </si>
  <si>
    <t>3 рази на місяць</t>
  </si>
  <si>
    <t>1 раз на тиждень</t>
  </si>
  <si>
    <t>вологе підмітання сходових площадок і маршів вище 3-го поверху</t>
  </si>
  <si>
    <t>прибирання пилу зі стін</t>
  </si>
  <si>
    <t>1 раз в 2 місяця</t>
  </si>
  <si>
    <t>вологе протирання підвіконь, поручнів</t>
  </si>
  <si>
    <t>вологе протирання дверей, плафонів, щитових</t>
  </si>
  <si>
    <t>2 рази на рік</t>
  </si>
  <si>
    <t>Технічне обслуговування внутрішньобудинкових мереж холодної, гарячої води, водовідведення і теплопостачання</t>
  </si>
  <si>
    <t>Обслуговування димовентканалів</t>
  </si>
  <si>
    <t>за графіком, 2 рази на рік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</si>
  <si>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і зливної каналізації, технічних пристроїв будинків та елементів зовнішнього упорядження, які розміщені на закріпленій в установленому порядку прибудинкової території</t>
  </si>
  <si>
    <t>під'їздів та сходових маршів (мет. решітки огорож, штукатурка, побілка, фарбування)</t>
  </si>
  <si>
    <t>за графіком, не більше ніж 14% ремонтуємої площі</t>
  </si>
  <si>
    <t>покрівлі</t>
  </si>
  <si>
    <t>за графіком, не більше ніж 7-10%  площі</t>
  </si>
  <si>
    <t>ганків</t>
  </si>
  <si>
    <t>за графіком, не більше ніже 5%</t>
  </si>
  <si>
    <t>вимощення</t>
  </si>
  <si>
    <t>за графіком, не більше ніж 5%</t>
  </si>
  <si>
    <t>фасадів</t>
  </si>
  <si>
    <t>за графіком, не більше ніж 1,5%</t>
  </si>
  <si>
    <t>балконів</t>
  </si>
  <si>
    <t>за графіком, не більше ніж 2%</t>
  </si>
  <si>
    <t>вікон, дверей</t>
  </si>
  <si>
    <t>за графіком, не більше ніж 3-5%</t>
  </si>
  <si>
    <t>внутрішньобудинкових інженерних мереж</t>
  </si>
  <si>
    <t>за графіком, не більше ніж 6-7% протяжності</t>
  </si>
  <si>
    <t>Прибирання снігу, посипання частини прибудинкової території, призначеної для проходу та проїзду, протиожеледними сумішами</t>
  </si>
  <si>
    <t>прибирання снігу, який щойно випав, в зимовий період</t>
  </si>
  <si>
    <t>очищення територій з удосконаленим покриттям від полою</t>
  </si>
  <si>
    <t>посипання територій з удосконалення покриттям піском</t>
  </si>
  <si>
    <t>постійно</t>
  </si>
  <si>
    <t>Технічне обслуговування ліфтів</t>
  </si>
  <si>
    <t>КП "ЛЖЕК №3"</t>
  </si>
  <si>
    <t>Найменування послуг</t>
  </si>
  <si>
    <t>1-пов. невпор</t>
  </si>
  <si>
    <t>2- пов. невпор</t>
  </si>
  <si>
    <t>2-пов. упорядж.</t>
  </si>
  <si>
    <t>3-пов.</t>
  </si>
  <si>
    <t>4- пов.</t>
  </si>
  <si>
    <t>5- пов.</t>
  </si>
  <si>
    <t>9,10-пов.</t>
  </si>
  <si>
    <t>прибирання території з вдосконаленим покриттям</t>
  </si>
  <si>
    <t>2 рази в місяць</t>
  </si>
  <si>
    <t>прибирання території без покриття</t>
  </si>
  <si>
    <t>1 раз в місяць</t>
  </si>
  <si>
    <t>3 рази в місяць</t>
  </si>
  <si>
    <t>косовиця трави</t>
  </si>
  <si>
    <t>згідно з графіком</t>
  </si>
  <si>
    <t>прибирання листя в осінній період</t>
  </si>
  <si>
    <t>вологе підмітання сходових майданчиків і маршів до 3-го поверху</t>
  </si>
  <si>
    <t>вологе підмітання сходових майданчиків і маршів вище 3-го поверху</t>
  </si>
  <si>
    <t>6 раз на рік</t>
  </si>
  <si>
    <t>вологе протирання підвіконня, дверей, поручнів, панелей</t>
  </si>
  <si>
    <t>прибирання майданчика перед входом в під'їзд</t>
  </si>
  <si>
    <t>1 раз на рік, згідно з графіком</t>
  </si>
  <si>
    <t>під'їздів і сходових маршів (штукатурка, побілка, фарбування)</t>
  </si>
  <si>
    <t xml:space="preserve">згідно з графіком, не більш ніж 10 % </t>
  </si>
  <si>
    <t>покрівель</t>
  </si>
  <si>
    <t xml:space="preserve">згідно з графіком, не більш ніж 6 % </t>
  </si>
  <si>
    <t>оголовків</t>
  </si>
  <si>
    <t>ґанків</t>
  </si>
  <si>
    <t xml:space="preserve">згідно з графіком, не більш ніж 1 % </t>
  </si>
  <si>
    <t>згідно з графіком, не більш ніж 2 %</t>
  </si>
  <si>
    <t xml:space="preserve">згідно з графіком, не більш ніж  2 % </t>
  </si>
  <si>
    <t>дитячих майданчиків</t>
  </si>
  <si>
    <t xml:space="preserve">по графику, не більше ніж 6 % </t>
  </si>
  <si>
    <t>згідно с графіком</t>
  </si>
  <si>
    <t>посипання територій з удосконаленим покриттям піском</t>
  </si>
  <si>
    <t xml:space="preserve">надання житлово-комунальної послуги з утримання будинків, споруд та прибудинкових </t>
  </si>
  <si>
    <t>територій КП "ЛЖЕК №5"</t>
  </si>
  <si>
    <t>Найменування послуг/робіт</t>
  </si>
  <si>
    <t>Періодичність наданих послуг</t>
  </si>
  <si>
    <t>прибирання території з неудосконаленим покриттям</t>
  </si>
  <si>
    <t>вологе підмітання сходових кліток</t>
  </si>
  <si>
    <t>миття сходових кліток</t>
  </si>
  <si>
    <t>обмітання пилу зі стелі</t>
  </si>
  <si>
    <t>1раз  на півроку</t>
  </si>
  <si>
    <t>вологе протирання підвіконня</t>
  </si>
  <si>
    <t>вологе протирання стін</t>
  </si>
  <si>
    <t>1 раз на півроку</t>
  </si>
  <si>
    <t>миття вікон</t>
  </si>
  <si>
    <t>згідно з графіком СЕС</t>
  </si>
  <si>
    <t>прочистка та перевірка димовентиляційних каналів</t>
  </si>
  <si>
    <t xml:space="preserve">фарбування дверей </t>
  </si>
  <si>
    <t>згідно з планом поточного ремонту до 5%</t>
  </si>
  <si>
    <t>засклення вікон</t>
  </si>
  <si>
    <t>ремонт слухових вікон</t>
  </si>
  <si>
    <t>згідно з планом поточного ремонту до 10%</t>
  </si>
  <si>
    <t>герметизація інженерних вводів</t>
  </si>
  <si>
    <t>ремонт дверей</t>
  </si>
  <si>
    <t>ремонт віконних плетінь</t>
  </si>
  <si>
    <t>закриття виходів на дах</t>
  </si>
  <si>
    <t>закриття входів до підвалу</t>
  </si>
  <si>
    <t>ремонт (виготовлення) лавок</t>
  </si>
  <si>
    <t>за необхідності, з травня по вересень</t>
  </si>
  <si>
    <t>ремонт м’якої покрівли в місцях загального користування</t>
  </si>
  <si>
    <t>ремонт вимощення</t>
  </si>
  <si>
    <t>ремонт ганку</t>
  </si>
  <si>
    <t>штукатурка цоколю</t>
  </si>
  <si>
    <t xml:space="preserve">ремонт парапетних плит </t>
  </si>
  <si>
    <t xml:space="preserve">поновлення зливових стоків </t>
  </si>
  <si>
    <t xml:space="preserve">ремонт зонтів над сходами </t>
  </si>
  <si>
    <t xml:space="preserve">фарбування вікон </t>
  </si>
  <si>
    <t xml:space="preserve">ремонт електрокабелю </t>
  </si>
  <si>
    <t xml:space="preserve">ревізія ВРП </t>
  </si>
  <si>
    <t xml:space="preserve">ремонт під’їзду </t>
  </si>
  <si>
    <t>згідно з планом поточного ремонту до 20%, 1 раз на 5 років</t>
  </si>
  <si>
    <t xml:space="preserve">виготовлення відливів </t>
  </si>
  <si>
    <t>ремонт внутрішньобудинкових інженерних мереж</t>
  </si>
  <si>
    <t>згідно з планом поточного ремонту до 6%</t>
  </si>
  <si>
    <t>підмітання снігу на територіях з вдосконаленим покриттям</t>
  </si>
  <si>
    <t>після опадів</t>
  </si>
  <si>
    <t>посипання піском</t>
  </si>
  <si>
    <t>під час ожеледиці</t>
  </si>
  <si>
    <t>прибирання території від снігу</t>
  </si>
  <si>
    <t xml:space="preserve">Освітлення місць загального користування </t>
  </si>
  <si>
    <t>територій КП "ЛЖЕК №6"</t>
  </si>
  <si>
    <t>2 рази в тиждень</t>
  </si>
  <si>
    <t xml:space="preserve">вологе підмітання площадок і маршів у 3-х,4-х,5-ти, 9-ти поверхових будинках </t>
  </si>
  <si>
    <t xml:space="preserve">2 рази в місяць </t>
  </si>
  <si>
    <t xml:space="preserve">2 рази на рік </t>
  </si>
  <si>
    <t xml:space="preserve">1 раз в місяць </t>
  </si>
  <si>
    <t>за графіком, не більше ніж 10% від площі покрівлі</t>
  </si>
  <si>
    <t xml:space="preserve">оголовків ДВК </t>
  </si>
  <si>
    <t>за графіком, не більше ніж 10% від кількості</t>
  </si>
  <si>
    <t>за графіком, не більше ніж 1% від кількості</t>
  </si>
  <si>
    <t>ступенів</t>
  </si>
  <si>
    <t>за графіком, не більше ніж 1% від площі</t>
  </si>
  <si>
    <t>під'їздів</t>
  </si>
  <si>
    <t>за графіком, не більше ніж 20% від ремонтуємої площі</t>
  </si>
  <si>
    <t>8</t>
  </si>
  <si>
    <t>9</t>
  </si>
  <si>
    <t>КП "ЛЖЕК №8"</t>
  </si>
  <si>
    <t>1-но пов. невпор.</t>
  </si>
  <si>
    <t>1-но пов. упорядж.</t>
  </si>
  <si>
    <t xml:space="preserve">2-х пов. </t>
  </si>
  <si>
    <t>3-х пов.</t>
  </si>
  <si>
    <t>4-х пов.</t>
  </si>
  <si>
    <t>5-ти пов.</t>
  </si>
  <si>
    <t>9-ти пов.</t>
  </si>
  <si>
    <t>1</t>
  </si>
  <si>
    <t>-</t>
  </si>
  <si>
    <t>1 раз в 2 дні</t>
  </si>
  <si>
    <t>за графіком</t>
  </si>
  <si>
    <t>за необхідністю</t>
  </si>
  <si>
    <t>3 рази на тиждень</t>
  </si>
  <si>
    <t>Прибирання сходових клітин :</t>
  </si>
  <si>
    <t>вологе прибирання майданчиків і маршів(підмітання)                                                                                    - перші 3  поверхи -</t>
  </si>
  <si>
    <t xml:space="preserve">вище 3-го поверху </t>
  </si>
  <si>
    <t>прибирання пилу із стелі і стін</t>
  </si>
  <si>
    <t>вологе протирання віконих огороджень, перил.</t>
  </si>
  <si>
    <t>1 раз в 2 місяці</t>
  </si>
  <si>
    <t>вологе протирання  панелей.</t>
  </si>
  <si>
    <t>вологе протирання дверей.</t>
  </si>
  <si>
    <t>Прибирання підвалів, технічних поверхів, кровель</t>
  </si>
  <si>
    <t xml:space="preserve"> 2 рази на рік</t>
  </si>
  <si>
    <t>Утримання ВДС холодної, гарячої води і тепломережі</t>
  </si>
  <si>
    <t>за графіком та необхідністю</t>
  </si>
  <si>
    <t xml:space="preserve">Дератизація </t>
  </si>
  <si>
    <t>за графіком, але не більше 10% площі покрівлі</t>
  </si>
  <si>
    <t>за графіком, але не більше 2% ремонтуємої площі</t>
  </si>
  <si>
    <t>дверей</t>
  </si>
  <si>
    <t>за графіком, але не більше  3% кількості</t>
  </si>
  <si>
    <t>за графіком, але не більше 2%</t>
  </si>
  <si>
    <t>за графіком, але не більше 6% площі</t>
  </si>
  <si>
    <t>за графіком, але не більше 1% площі</t>
  </si>
  <si>
    <t xml:space="preserve">за графіком, але не більше 5% </t>
  </si>
  <si>
    <t>11</t>
  </si>
  <si>
    <t>Заступник міського голови</t>
  </si>
  <si>
    <t>О.М.Голуб</t>
  </si>
  <si>
    <t xml:space="preserve">Керуючий справами </t>
  </si>
  <si>
    <t>В.Н.Анцупов</t>
  </si>
  <si>
    <t>II - житлові приміщення з індивідуальним опаленням та індивідуальною гарячою водою</t>
  </si>
  <si>
    <t>III - житлові приміщення з індивідуальним опаленням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</si>
</sst>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00"/>
    <numFmt numFmtId="181" formatCode="0.00000"/>
    <numFmt numFmtId="182" formatCode="0.000"/>
    <numFmt numFmtId="183" formatCode="0.000000"/>
    <numFmt numFmtId="184" formatCode="0.0000000"/>
  </numFmts>
  <fonts count="37"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180" fontId="6" fillId="0" borderId="0" xfId="0" applyNumberFormat="1" applyFont="1" applyFill="1" applyAlignment="1">
      <alignment/>
    </xf>
    <xf numFmtId="180" fontId="25" fillId="0" borderId="10" xfId="0" applyNumberFormat="1" applyFont="1" applyFill="1" applyBorder="1" applyAlignment="1">
      <alignment/>
    </xf>
    <xf numFmtId="180" fontId="25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textRotation="90" wrapText="1"/>
    </xf>
    <xf numFmtId="0" fontId="6" fillId="0" borderId="0" xfId="0" applyFont="1" applyFill="1" applyAlignment="1">
      <alignment/>
    </xf>
    <xf numFmtId="180" fontId="24" fillId="0" borderId="0" xfId="0" applyNumberFormat="1" applyFont="1" applyFill="1" applyAlignment="1">
      <alignment/>
    </xf>
    <xf numFmtId="180" fontId="2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180" fontId="25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80" fontId="25" fillId="0" borderId="0" xfId="0" applyNumberFormat="1" applyFont="1" applyFill="1" applyBorder="1" applyAlignment="1">
      <alignment horizontal="right"/>
    </xf>
    <xf numFmtId="180" fontId="25" fillId="0" borderId="0" xfId="0" applyNumberFormat="1" applyFont="1" applyFill="1" applyBorder="1" applyAlignment="1">
      <alignment/>
    </xf>
    <xf numFmtId="180" fontId="25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180" fontId="6" fillId="0" borderId="0" xfId="0" applyNumberFormat="1" applyFont="1" applyFill="1" applyBorder="1" applyAlignment="1">
      <alignment vertical="top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top" wrapText="1"/>
    </xf>
    <xf numFmtId="181" fontId="6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180" fontId="6" fillId="0" borderId="1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wrapText="1"/>
    </xf>
    <xf numFmtId="183" fontId="6" fillId="0" borderId="10" xfId="0" applyNumberFormat="1" applyFont="1" applyBorder="1" applyAlignment="1">
      <alignment horizontal="center" vertical="top" wrapText="1"/>
    </xf>
    <xf numFmtId="184" fontId="6" fillId="0" borderId="10" xfId="0" applyNumberFormat="1" applyFont="1" applyBorder="1" applyAlignment="1">
      <alignment horizontal="center" vertical="top" wrapText="1"/>
    </xf>
    <xf numFmtId="183" fontId="28" fillId="0" borderId="0" xfId="0" applyNumberFormat="1" applyFont="1" applyAlignment="1">
      <alignment/>
    </xf>
    <xf numFmtId="0" fontId="6" fillId="0" borderId="10" xfId="0" applyFont="1" applyFill="1" applyBorder="1" applyAlignment="1">
      <alignment vertical="top" wrapText="1"/>
    </xf>
    <xf numFmtId="182" fontId="6" fillId="0" borderId="10" xfId="0" applyNumberFormat="1" applyFont="1" applyFill="1" applyBorder="1" applyAlignment="1">
      <alignment horizontal="center" vertical="top" wrapText="1"/>
    </xf>
    <xf numFmtId="181" fontId="6" fillId="0" borderId="10" xfId="0" applyNumberFormat="1" applyFont="1" applyFill="1" applyBorder="1" applyAlignment="1">
      <alignment horizontal="center" vertical="top" wrapText="1"/>
    </xf>
    <xf numFmtId="183" fontId="6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182" fontId="24" fillId="0" borderId="10" xfId="0" applyNumberFormat="1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textRotation="90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183" fontId="27" fillId="0" borderId="10" xfId="0" applyNumberFormat="1" applyFont="1" applyBorder="1" applyAlignment="1">
      <alignment horizontal="center" vertical="center"/>
    </xf>
    <xf numFmtId="182" fontId="27" fillId="0" borderId="10" xfId="0" applyNumberFormat="1" applyFont="1" applyBorder="1" applyAlignment="1">
      <alignment horizontal="center" vertical="center"/>
    </xf>
    <xf numFmtId="0" fontId="6" fillId="24" borderId="10" xfId="53" applyNumberFormat="1" applyFont="1" applyFill="1" applyBorder="1" applyAlignment="1" applyProtection="1">
      <alignment horizontal="center" vertical="center" wrapText="1"/>
      <protection/>
    </xf>
    <xf numFmtId="1" fontId="6" fillId="24" borderId="10" xfId="53" applyNumberFormat="1" applyFont="1" applyFill="1" applyBorder="1" applyAlignment="1" applyProtection="1">
      <alignment horizontal="center" vertical="center" wrapText="1"/>
      <protection/>
    </xf>
    <xf numFmtId="1" fontId="6" fillId="24" borderId="10" xfId="53" applyNumberFormat="1" applyFont="1" applyFill="1" applyBorder="1" applyAlignment="1">
      <alignment horizontal="center" vertical="center" wrapText="1"/>
      <protection/>
    </xf>
    <xf numFmtId="0" fontId="6" fillId="24" borderId="10" xfId="53" applyFont="1" applyFill="1" applyBorder="1" applyAlignment="1">
      <alignment horizontal="center" vertical="center" wrapText="1"/>
      <protection/>
    </xf>
    <xf numFmtId="182" fontId="6" fillId="24" borderId="10" xfId="53" applyNumberFormat="1" applyFont="1" applyFill="1" applyBorder="1" applyAlignment="1">
      <alignment horizontal="center" vertical="center" wrapText="1"/>
      <protection/>
    </xf>
    <xf numFmtId="0" fontId="27" fillId="24" borderId="10" xfId="53" applyFont="1" applyFill="1" applyBorder="1" applyAlignment="1">
      <alignment horizontal="center"/>
      <protection/>
    </xf>
    <xf numFmtId="180" fontId="6" fillId="24" borderId="10" xfId="53" applyNumberFormat="1" applyFont="1" applyFill="1" applyBorder="1" applyAlignment="1">
      <alignment horizontal="center" vertical="center" wrapText="1"/>
      <protection/>
    </xf>
    <xf numFmtId="180" fontId="6" fillId="24" borderId="10" xfId="53" applyNumberFormat="1" applyFont="1" applyFill="1" applyBorder="1" applyAlignment="1">
      <alignment horizontal="center" vertical="center"/>
      <protection/>
    </xf>
    <xf numFmtId="180" fontId="6" fillId="24" borderId="0" xfId="53" applyNumberFormat="1" applyFont="1" applyFill="1" applyBorder="1" applyAlignment="1">
      <alignment horizontal="center" vertical="center" wrapText="1"/>
      <protection/>
    </xf>
    <xf numFmtId="182" fontId="6" fillId="24" borderId="0" xfId="53" applyNumberFormat="1" applyFont="1" applyFill="1" applyBorder="1" applyAlignment="1">
      <alignment horizontal="center" vertical="center" wrapText="1"/>
      <protection/>
    </xf>
    <xf numFmtId="0" fontId="6" fillId="24" borderId="0" xfId="53" applyFont="1" applyFill="1" applyBorder="1" applyAlignment="1">
      <alignment/>
      <protection/>
    </xf>
    <xf numFmtId="0" fontId="6" fillId="24" borderId="0" xfId="53" applyFont="1" applyFill="1">
      <alignment/>
      <protection/>
    </xf>
    <xf numFmtId="0" fontId="6" fillId="24" borderId="0" xfId="53" applyFont="1" applyFill="1" applyAlignment="1">
      <alignment horizontal="center"/>
      <protection/>
    </xf>
    <xf numFmtId="0" fontId="6" fillId="24" borderId="0" xfId="53" applyFont="1" applyFill="1" applyAlignment="1">
      <alignment horizontal="left"/>
      <protection/>
    </xf>
    <xf numFmtId="0" fontId="6" fillId="24" borderId="0" xfId="53" applyNumberFormat="1" applyFont="1" applyFill="1" applyBorder="1" applyAlignment="1" applyProtection="1">
      <alignment horizontal="center"/>
      <protection/>
    </xf>
    <xf numFmtId="0" fontId="6" fillId="24" borderId="0" xfId="53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2" fontId="6" fillId="0" borderId="10" xfId="0" applyNumberFormat="1" applyFont="1" applyBorder="1" applyAlignment="1">
      <alignment horizontal="center" vertical="center"/>
    </xf>
    <xf numFmtId="180" fontId="6" fillId="0" borderId="10" xfId="54" applyNumberFormat="1" applyFont="1" applyFill="1" applyBorder="1" applyAlignment="1">
      <alignment horizontal="center" vertical="center" textRotation="90" wrapText="1"/>
      <protection/>
    </xf>
    <xf numFmtId="0" fontId="25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180" fontId="26" fillId="0" borderId="10" xfId="0" applyNumberFormat="1" applyFont="1" applyFill="1" applyBorder="1" applyAlignment="1">
      <alignment horizontal="center"/>
    </xf>
    <xf numFmtId="180" fontId="26" fillId="0" borderId="10" xfId="54" applyNumberFormat="1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horizontal="center" wrapText="1"/>
    </xf>
    <xf numFmtId="180" fontId="26" fillId="0" borderId="10" xfId="0" applyNumberFormat="1" applyFont="1" applyFill="1" applyBorder="1" applyAlignment="1">
      <alignment horizontal="center"/>
    </xf>
    <xf numFmtId="180" fontId="26" fillId="0" borderId="10" xfId="54" applyNumberFormat="1" applyFont="1" applyFill="1" applyBorder="1" applyAlignment="1">
      <alignment horizontal="center"/>
      <protection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53" applyFont="1" applyFill="1" applyBorder="1" applyAlignment="1">
      <alignment horizontal="center" vertical="center" textRotation="90" wrapText="1"/>
      <protection/>
    </xf>
    <xf numFmtId="182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vertical="top" wrapText="1"/>
    </xf>
    <xf numFmtId="182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top" wrapText="1"/>
    </xf>
    <xf numFmtId="1" fontId="6" fillId="24" borderId="10" xfId="53" applyNumberFormat="1" applyFont="1" applyFill="1" applyBorder="1" applyAlignment="1" applyProtection="1">
      <alignment horizontal="center" vertical="center" wrapText="1" shrinkToFit="1"/>
      <protection/>
    </xf>
    <xf numFmtId="182" fontId="24" fillId="24" borderId="10" xfId="53" applyNumberFormat="1" applyFont="1" applyFill="1" applyBorder="1" applyAlignment="1">
      <alignment horizontal="center" vertical="center" wrapText="1"/>
      <protection/>
    </xf>
    <xf numFmtId="182" fontId="0" fillId="0" borderId="0" xfId="0" applyNumberFormat="1" applyAlignment="1">
      <alignment/>
    </xf>
    <xf numFmtId="180" fontId="31" fillId="0" borderId="10" xfId="0" applyNumberFormat="1" applyFont="1" applyFill="1" applyBorder="1" applyAlignment="1">
      <alignment horizontal="center"/>
    </xf>
    <xf numFmtId="180" fontId="31" fillId="0" borderId="10" xfId="0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182" fontId="2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7" fillId="0" borderId="10" xfId="0" applyNumberFormat="1" applyFont="1" applyBorder="1" applyAlignment="1">
      <alignment horizontal="center" vertical="center"/>
    </xf>
    <xf numFmtId="183" fontId="27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12" xfId="0" applyFont="1" applyBorder="1" applyAlignment="1">
      <alignment horizontal="center"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180" fontId="6" fillId="0" borderId="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1" fontId="6" fillId="0" borderId="1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182" fontId="27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180" fontId="6" fillId="0" borderId="0" xfId="0" applyNumberFormat="1" applyFont="1" applyFill="1" applyAlignment="1">
      <alignment/>
    </xf>
    <xf numFmtId="180" fontId="24" fillId="0" borderId="0" xfId="0" applyNumberFormat="1" applyFont="1" applyFill="1" applyAlignment="1">
      <alignment/>
    </xf>
    <xf numFmtId="0" fontId="27" fillId="0" borderId="0" xfId="0" applyFont="1" applyAlignment="1">
      <alignment horizontal="left"/>
    </xf>
    <xf numFmtId="0" fontId="6" fillId="24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1" fontId="6" fillId="24" borderId="0" xfId="53" applyNumberFormat="1" applyFont="1" applyFill="1" applyBorder="1" applyAlignment="1" applyProtection="1">
      <alignment horizontal="center" vertical="center" wrapText="1"/>
      <protection/>
    </xf>
    <xf numFmtId="182" fontId="24" fillId="24" borderId="0" xfId="53" applyNumberFormat="1" applyFont="1" applyFill="1" applyBorder="1" applyAlignment="1">
      <alignment horizontal="center" vertical="center" wrapText="1"/>
      <protection/>
    </xf>
    <xf numFmtId="0" fontId="6" fillId="24" borderId="0" xfId="53" applyNumberFormat="1" applyFont="1" applyFill="1" applyBorder="1" applyAlignment="1" applyProtection="1">
      <alignment horizontal="left" vertical="center"/>
      <protection/>
    </xf>
    <xf numFmtId="2" fontId="24" fillId="0" borderId="10" xfId="0" applyNumberFormat="1" applyFont="1" applyBorder="1" applyAlignment="1">
      <alignment horizontal="center" vertical="top" wrapText="1"/>
    </xf>
    <xf numFmtId="2" fontId="24" fillId="0" borderId="10" xfId="63" applyNumberFormat="1" applyFont="1" applyBorder="1" applyAlignment="1">
      <alignment horizontal="center" vertical="top" wrapText="1"/>
    </xf>
    <xf numFmtId="180" fontId="6" fillId="24" borderId="10" xfId="53" applyNumberFormat="1" applyFont="1" applyFill="1" applyBorder="1" applyAlignment="1">
      <alignment horizontal="center" vertical="center" wrapText="1"/>
      <protection/>
    </xf>
    <xf numFmtId="182" fontId="24" fillId="24" borderId="10" xfId="53" applyNumberFormat="1" applyFont="1" applyFill="1" applyBorder="1" applyAlignment="1">
      <alignment horizontal="center" vertical="center" wrapText="1"/>
      <protection/>
    </xf>
    <xf numFmtId="180" fontId="6" fillId="24" borderId="10" xfId="53" applyNumberFormat="1" applyFont="1" applyFill="1" applyBorder="1" applyAlignment="1">
      <alignment horizontal="center" vertical="center"/>
      <protection/>
    </xf>
    <xf numFmtId="181" fontId="6" fillId="0" borderId="1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>
      <alignment/>
    </xf>
    <xf numFmtId="0" fontId="2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16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NumberFormat="1" applyFont="1" applyFill="1" applyBorder="1" applyAlignment="1" applyProtection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 horizontal="center"/>
      <protection/>
    </xf>
    <xf numFmtId="0" fontId="36" fillId="0" borderId="0" xfId="0" applyFont="1" applyAlignment="1">
      <alignment horizontal="left"/>
    </xf>
    <xf numFmtId="180" fontId="31" fillId="24" borderId="10" xfId="0" applyNumberFormat="1" applyFont="1" applyFill="1" applyBorder="1" applyAlignment="1">
      <alignment horizontal="center"/>
    </xf>
    <xf numFmtId="1" fontId="6" fillId="24" borderId="13" xfId="53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distributed" wrapText="1"/>
    </xf>
    <xf numFmtId="0" fontId="24" fillId="0" borderId="14" xfId="0" applyFont="1" applyBorder="1" applyAlignment="1">
      <alignment horizontal="left" vertical="distributed" wrapText="1"/>
    </xf>
    <xf numFmtId="0" fontId="24" fillId="0" borderId="15" xfId="0" applyFont="1" applyBorder="1" applyAlignment="1">
      <alignment horizontal="left" vertical="distributed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textRotation="90" wrapText="1"/>
    </xf>
    <xf numFmtId="0" fontId="24" fillId="0" borderId="10" xfId="0" applyFont="1" applyFill="1" applyBorder="1" applyAlignment="1">
      <alignment horizontal="center" vertical="center" wrapText="1"/>
    </xf>
    <xf numFmtId="0" fontId="24" fillId="24" borderId="10" xfId="53" applyFont="1" applyFill="1" applyBorder="1" applyAlignment="1">
      <alignment horizontal="center" vertical="center" wrapText="1"/>
      <protection/>
    </xf>
    <xf numFmtId="0" fontId="6" fillId="24" borderId="10" xfId="53" applyFont="1" applyFill="1" applyBorder="1" applyAlignment="1">
      <alignment horizontal="center" vertical="center" textRotation="90" wrapText="1"/>
      <protection/>
    </xf>
    <xf numFmtId="0" fontId="6" fillId="24" borderId="16" xfId="53" applyNumberFormat="1" applyFont="1" applyFill="1" applyBorder="1" applyAlignment="1" applyProtection="1">
      <alignment horizontal="center" vertical="center" wrapText="1"/>
      <protection/>
    </xf>
    <xf numFmtId="0" fontId="6" fillId="24" borderId="13" xfId="53" applyNumberFormat="1" applyFont="1" applyFill="1" applyBorder="1" applyAlignment="1" applyProtection="1">
      <alignment horizontal="center" vertical="center" wrapText="1"/>
      <protection/>
    </xf>
    <xf numFmtId="180" fontId="6" fillId="24" borderId="10" xfId="53" applyNumberFormat="1" applyFont="1" applyFill="1" applyBorder="1" applyAlignment="1">
      <alignment horizontal="center" vertical="center" wrapText="1"/>
      <protection/>
    </xf>
    <xf numFmtId="0" fontId="30" fillId="24" borderId="10" xfId="55" applyFont="1" applyFill="1" applyBorder="1" applyAlignment="1">
      <alignment horizontal="center" vertical="center" wrapText="1"/>
      <protection/>
    </xf>
    <xf numFmtId="180" fontId="6" fillId="24" borderId="10" xfId="53" applyNumberFormat="1" applyFont="1" applyFill="1" applyBorder="1" applyAlignment="1">
      <alignment horizontal="center" vertical="center" wrapText="1"/>
      <protection/>
    </xf>
    <xf numFmtId="0" fontId="30" fillId="24" borderId="10" xfId="55" applyFont="1" applyFill="1" applyBorder="1" applyAlignment="1">
      <alignment horizontal="center" vertical="center" wrapText="1"/>
      <protection/>
    </xf>
    <xf numFmtId="0" fontId="30" fillId="0" borderId="10" xfId="55" applyFont="1" applyBorder="1" applyAlignment="1">
      <alignment horizontal="center" vertical="center" wrapText="1"/>
      <protection/>
    </xf>
    <xf numFmtId="0" fontId="6" fillId="24" borderId="10" xfId="53" applyFont="1" applyFill="1" applyBorder="1" applyAlignment="1">
      <alignment horizontal="center" vertical="center" wrapText="1" readingOrder="1"/>
      <protection/>
    </xf>
    <xf numFmtId="182" fontId="1" fillId="0" borderId="10" xfId="0" applyNumberFormat="1" applyFont="1" applyFill="1" applyBorder="1" applyAlignment="1" applyProtection="1">
      <alignment horizontal="center" vertical="center" wrapText="1"/>
      <protection/>
    </xf>
    <xf numFmtId="182" fontId="6" fillId="24" borderId="10" xfId="53" applyNumberFormat="1" applyFont="1" applyFill="1" applyBorder="1" applyAlignment="1">
      <alignment horizontal="center" vertical="center" wrapText="1"/>
      <protection/>
    </xf>
    <xf numFmtId="0" fontId="27" fillId="24" borderId="10" xfId="55" applyFont="1" applyFill="1" applyBorder="1" applyAlignment="1">
      <alignment horizontal="center" vertical="center" wrapText="1"/>
      <protection/>
    </xf>
    <xf numFmtId="1" fontId="6" fillId="24" borderId="16" xfId="53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textRotation="90" wrapText="1"/>
    </xf>
    <xf numFmtId="182" fontId="24" fillId="0" borderId="10" xfId="0" applyNumberFormat="1" applyFont="1" applyFill="1" applyBorder="1" applyAlignment="1" applyProtection="1">
      <alignment horizontal="center" vertical="center" wrapText="1"/>
      <protection/>
    </xf>
    <xf numFmtId="180" fontId="25" fillId="0" borderId="10" xfId="0" applyNumberFormat="1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24" borderId="10" xfId="5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27" fillId="0" borderId="10" xfId="0" applyFont="1" applyBorder="1" applyAlignment="1">
      <alignment horizontal="center" vertical="center" textRotation="90" wrapText="1"/>
    </xf>
    <xf numFmtId="0" fontId="33" fillId="0" borderId="0" xfId="0" applyFont="1" applyAlignment="1">
      <alignment horizontal="center"/>
    </xf>
    <xf numFmtId="0" fontId="33" fillId="0" borderId="12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textRotation="90" wrapText="1"/>
    </xf>
    <xf numFmtId="0" fontId="27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top" wrapText="1"/>
      <protection/>
    </xf>
    <xf numFmtId="0" fontId="26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2" fontId="26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1" fontId="2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7" fillId="0" borderId="16" xfId="0" applyFont="1" applyBorder="1" applyAlignment="1">
      <alignment horizontal="center" vertical="center" textRotation="90" wrapText="1"/>
    </xf>
    <xf numFmtId="0" fontId="27" fillId="0" borderId="11" xfId="0" applyFont="1" applyBorder="1" applyAlignment="1">
      <alignment horizontal="center" vertical="center" textRotation="90" wrapText="1"/>
    </xf>
    <xf numFmtId="0" fontId="27" fillId="0" borderId="13" xfId="0" applyFont="1" applyBorder="1" applyAlignment="1">
      <alignment horizontal="center" vertical="center" textRotation="90" wrapText="1"/>
    </xf>
    <xf numFmtId="0" fontId="27" fillId="0" borderId="1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180" fontId="6" fillId="0" borderId="10" xfId="0" applyNumberFormat="1" applyFont="1" applyFill="1" applyBorder="1" applyAlignment="1">
      <alignment horizontal="center" vertical="top" wrapText="1"/>
    </xf>
    <xf numFmtId="0" fontId="24" fillId="0" borderId="18" xfId="0" applyFont="1" applyBorder="1" applyAlignment="1">
      <alignment horizontal="left" vertical="distributed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distributed" wrapText="1"/>
    </xf>
    <xf numFmtId="0" fontId="6" fillId="0" borderId="10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distributed" wrapText="1"/>
    </xf>
    <xf numFmtId="0" fontId="24" fillId="0" borderId="14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24" fillId="0" borderId="1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4" xfId="0" applyNumberFormat="1" applyFont="1" applyBorder="1" applyAlignment="1">
      <alignment horizontal="left" vertical="center" wrapText="1"/>
    </xf>
    <xf numFmtId="0" fontId="24" fillId="0" borderId="15" xfId="0" applyNumberFormat="1" applyFont="1" applyBorder="1" applyAlignment="1">
      <alignment horizontal="left" vertical="center" wrapText="1"/>
    </xf>
    <xf numFmtId="0" fontId="24" fillId="0" borderId="18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4"/>
  <sheetViews>
    <sheetView workbookViewId="0" topLeftCell="A1">
      <pane xSplit="3" ySplit="8" topLeftCell="D5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5" sqref="B5:C6"/>
    </sheetView>
  </sheetViews>
  <sheetFormatPr defaultColWidth="9.00390625" defaultRowHeight="12.75"/>
  <cols>
    <col min="1" max="1" width="3.875" style="49" customWidth="1"/>
    <col min="2" max="2" width="20.375" style="49" customWidth="1"/>
    <col min="3" max="3" width="7.625" style="49" customWidth="1"/>
    <col min="4" max="4" width="13.875" style="49" customWidth="1"/>
    <col min="5" max="7" width="9.125" style="49" customWidth="1"/>
    <col min="8" max="8" width="12.00390625" style="49" customWidth="1"/>
    <col min="9" max="16" width="9.125" style="49" customWidth="1"/>
    <col min="17" max="17" width="20.25390625" style="49" customWidth="1"/>
    <col min="18" max="18" width="17.375" style="49" customWidth="1"/>
    <col min="19" max="16384" width="9.125" style="49" customWidth="1"/>
  </cols>
  <sheetData>
    <row r="1" spans="1:22" ht="15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 t="s">
        <v>357</v>
      </c>
      <c r="Q1" s="102"/>
      <c r="R1" s="102"/>
      <c r="S1" s="102"/>
      <c r="T1" s="102"/>
      <c r="U1" s="102"/>
      <c r="V1" s="102"/>
    </row>
    <row r="2" spans="1:22" ht="15.7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 t="s">
        <v>358</v>
      </c>
      <c r="Q2" s="102"/>
      <c r="R2" s="102"/>
      <c r="S2" s="102"/>
      <c r="T2" s="102"/>
      <c r="U2" s="102"/>
      <c r="V2" s="102"/>
    </row>
    <row r="3" spans="1:22" ht="15.75">
      <c r="A3" s="205" t="s">
        <v>356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</row>
    <row r="4" spans="1:22" ht="15.75">
      <c r="A4" s="206" t="s">
        <v>258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1:22" ht="61.5" customHeight="1">
      <c r="A5" s="207" t="s">
        <v>322</v>
      </c>
      <c r="B5" s="207" t="s">
        <v>142</v>
      </c>
      <c r="C5" s="207"/>
      <c r="D5" s="215" t="s">
        <v>350</v>
      </c>
      <c r="E5" s="211" t="s">
        <v>366</v>
      </c>
      <c r="F5" s="204" t="s">
        <v>256</v>
      </c>
      <c r="G5" s="204" t="s">
        <v>144</v>
      </c>
      <c r="H5" s="204" t="s">
        <v>145</v>
      </c>
      <c r="I5" s="207" t="s">
        <v>146</v>
      </c>
      <c r="J5" s="207"/>
      <c r="K5" s="207"/>
      <c r="L5" s="207"/>
      <c r="M5" s="207"/>
      <c r="N5" s="204" t="s">
        <v>131</v>
      </c>
      <c r="O5" s="204" t="s">
        <v>134</v>
      </c>
      <c r="P5" s="204" t="s">
        <v>132</v>
      </c>
      <c r="Q5" s="214" t="s">
        <v>147</v>
      </c>
      <c r="R5" s="204" t="s">
        <v>148</v>
      </c>
      <c r="S5" s="204" t="s">
        <v>133</v>
      </c>
      <c r="T5" s="204" t="s">
        <v>141</v>
      </c>
      <c r="U5" s="204" t="s">
        <v>367</v>
      </c>
      <c r="V5" s="208" t="s">
        <v>352</v>
      </c>
    </row>
    <row r="6" spans="1:22" ht="18" customHeight="1">
      <c r="A6" s="207"/>
      <c r="B6" s="207"/>
      <c r="C6" s="207"/>
      <c r="D6" s="215"/>
      <c r="E6" s="212"/>
      <c r="F6" s="204"/>
      <c r="G6" s="204"/>
      <c r="H6" s="204"/>
      <c r="I6" s="207" t="s">
        <v>149</v>
      </c>
      <c r="J6" s="207" t="s">
        <v>354</v>
      </c>
      <c r="K6" s="207"/>
      <c r="L6" s="207"/>
      <c r="M6" s="207"/>
      <c r="N6" s="204"/>
      <c r="O6" s="204"/>
      <c r="P6" s="204"/>
      <c r="Q6" s="214"/>
      <c r="R6" s="204"/>
      <c r="S6" s="204"/>
      <c r="T6" s="204"/>
      <c r="U6" s="204"/>
      <c r="V6" s="208"/>
    </row>
    <row r="7" spans="1:22" ht="71.25" customHeight="1">
      <c r="A7" s="207"/>
      <c r="B7" s="207" t="s">
        <v>154</v>
      </c>
      <c r="C7" s="207" t="s">
        <v>155</v>
      </c>
      <c r="D7" s="215"/>
      <c r="E7" s="212"/>
      <c r="F7" s="204"/>
      <c r="G7" s="204"/>
      <c r="H7" s="204"/>
      <c r="I7" s="207"/>
      <c r="J7" s="51" t="s">
        <v>259</v>
      </c>
      <c r="K7" s="51" t="s">
        <v>324</v>
      </c>
      <c r="L7" s="51" t="s">
        <v>152</v>
      </c>
      <c r="M7" s="51" t="s">
        <v>260</v>
      </c>
      <c r="N7" s="204"/>
      <c r="O7" s="204"/>
      <c r="P7" s="204"/>
      <c r="Q7" s="214"/>
      <c r="R7" s="204"/>
      <c r="S7" s="204"/>
      <c r="T7" s="204"/>
      <c r="U7" s="204"/>
      <c r="V7" s="208"/>
    </row>
    <row r="8" spans="1:22" ht="13.5" customHeight="1">
      <c r="A8" s="207"/>
      <c r="B8" s="207"/>
      <c r="C8" s="207"/>
      <c r="D8" s="215"/>
      <c r="E8" s="213"/>
      <c r="F8" s="82" t="s">
        <v>351</v>
      </c>
      <c r="G8" s="82" t="s">
        <v>351</v>
      </c>
      <c r="H8" s="82" t="s">
        <v>351</v>
      </c>
      <c r="I8" s="82" t="s">
        <v>351</v>
      </c>
      <c r="J8" s="82" t="s">
        <v>351</v>
      </c>
      <c r="K8" s="82" t="s">
        <v>351</v>
      </c>
      <c r="L8" s="82" t="s">
        <v>351</v>
      </c>
      <c r="M8" s="82" t="s">
        <v>351</v>
      </c>
      <c r="N8" s="82" t="s">
        <v>351</v>
      </c>
      <c r="O8" s="82" t="s">
        <v>351</v>
      </c>
      <c r="P8" s="82" t="s">
        <v>351</v>
      </c>
      <c r="Q8" s="82" t="s">
        <v>351</v>
      </c>
      <c r="R8" s="82" t="s">
        <v>351</v>
      </c>
      <c r="S8" s="82" t="s">
        <v>351</v>
      </c>
      <c r="T8" s="82" t="s">
        <v>351</v>
      </c>
      <c r="U8" s="82" t="s">
        <v>351</v>
      </c>
      <c r="V8" s="82" t="s">
        <v>351</v>
      </c>
    </row>
    <row r="9" spans="1:22" ht="13.5" customHeight="1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  <c r="M9" s="50">
        <v>13</v>
      </c>
      <c r="N9" s="50">
        <v>14</v>
      </c>
      <c r="O9" s="50">
        <v>15</v>
      </c>
      <c r="P9" s="50">
        <v>16</v>
      </c>
      <c r="Q9" s="50">
        <v>17</v>
      </c>
      <c r="R9" s="50">
        <v>18</v>
      </c>
      <c r="S9" s="50">
        <v>19</v>
      </c>
      <c r="T9" s="50">
        <v>20</v>
      </c>
      <c r="U9" s="50">
        <v>21</v>
      </c>
      <c r="V9" s="50">
        <v>22</v>
      </c>
    </row>
    <row r="10" spans="1:23" ht="12.75">
      <c r="A10" s="210">
        <v>1</v>
      </c>
      <c r="B10" s="209" t="s">
        <v>276</v>
      </c>
      <c r="C10" s="210">
        <v>35</v>
      </c>
      <c r="D10" s="34" t="s">
        <v>166</v>
      </c>
      <c r="E10" s="52">
        <v>1</v>
      </c>
      <c r="F10" s="52">
        <v>0.31291855</v>
      </c>
      <c r="G10" s="52">
        <v>0.12773564999999998</v>
      </c>
      <c r="H10" s="52">
        <v>0.0013517</v>
      </c>
      <c r="I10" s="52">
        <v>0.09867409999999999</v>
      </c>
      <c r="J10" s="52">
        <v>0.01824795</v>
      </c>
      <c r="K10" s="52">
        <v>0.04798534999999999</v>
      </c>
      <c r="L10" s="52">
        <v>0.01148945</v>
      </c>
      <c r="M10" s="52">
        <v>0.020951349999999997</v>
      </c>
      <c r="N10" s="52">
        <v>0.0067585</v>
      </c>
      <c r="O10" s="52">
        <v>0.0067585</v>
      </c>
      <c r="P10" s="52">
        <v>0.008786049999999998</v>
      </c>
      <c r="Q10" s="54">
        <f>V10-U10-SUM(F10:I10,N10:P10,R10:T10)</f>
        <v>0.43289356</v>
      </c>
      <c r="R10" s="52">
        <v>0.009461899999999999</v>
      </c>
      <c r="S10" s="52">
        <v>0.07366765</v>
      </c>
      <c r="T10" s="52"/>
      <c r="U10" s="52"/>
      <c r="V10" s="55">
        <v>1.07900616</v>
      </c>
      <c r="W10" s="101"/>
    </row>
    <row r="11" spans="1:23" ht="12.75">
      <c r="A11" s="210"/>
      <c r="B11" s="209"/>
      <c r="C11" s="210"/>
      <c r="D11" s="34" t="s">
        <v>166</v>
      </c>
      <c r="E11" s="52">
        <v>2</v>
      </c>
      <c r="F11" s="52">
        <v>0.31291855</v>
      </c>
      <c r="G11" s="52">
        <v>0.12773564999999998</v>
      </c>
      <c r="H11" s="52">
        <v>0.0013517</v>
      </c>
      <c r="I11" s="52">
        <v>0.09867409999999999</v>
      </c>
      <c r="J11" s="52">
        <v>0.01824795</v>
      </c>
      <c r="K11" s="52">
        <v>0.04798534999999999</v>
      </c>
      <c r="L11" s="52">
        <v>0.01148945</v>
      </c>
      <c r="M11" s="52">
        <v>0.020951349999999997</v>
      </c>
      <c r="N11" s="52">
        <v>0.0067585</v>
      </c>
      <c r="O11" s="52">
        <v>0.0067585</v>
      </c>
      <c r="P11" s="52">
        <v>0.008786049999999998</v>
      </c>
      <c r="Q11" s="54">
        <f aca="true" t="shared" si="0" ref="Q11:Q74">V11-U11-SUM(F11:I11,N11:P11,R11:T11)</f>
        <v>0.3108909999999999</v>
      </c>
      <c r="R11" s="52">
        <v>0.009461899999999999</v>
      </c>
      <c r="S11" s="52">
        <v>0.07366765</v>
      </c>
      <c r="T11" s="52"/>
      <c r="U11" s="52"/>
      <c r="V11" s="55">
        <v>0.9570036</v>
      </c>
      <c r="W11" s="101"/>
    </row>
    <row r="12" spans="1:23" ht="12.75">
      <c r="A12" s="210"/>
      <c r="B12" s="209"/>
      <c r="C12" s="210"/>
      <c r="D12" s="34" t="s">
        <v>166</v>
      </c>
      <c r="E12" s="52">
        <v>3</v>
      </c>
      <c r="F12" s="52">
        <v>0.31291855</v>
      </c>
      <c r="G12" s="52">
        <v>0.12773564999999998</v>
      </c>
      <c r="H12" s="52">
        <v>0.0013517</v>
      </c>
      <c r="I12" s="52">
        <v>0.09867409999999999</v>
      </c>
      <c r="J12" s="52">
        <v>0.01824795</v>
      </c>
      <c r="K12" s="52">
        <v>0.04798534999999999</v>
      </c>
      <c r="L12" s="52">
        <v>0.01148945</v>
      </c>
      <c r="M12" s="52">
        <v>0.020951349999999997</v>
      </c>
      <c r="N12" s="52">
        <v>0.0067585</v>
      </c>
      <c r="O12" s="52">
        <v>0.0067585</v>
      </c>
      <c r="P12" s="52">
        <v>0.008786049999999998</v>
      </c>
      <c r="Q12" s="54">
        <f t="shared" si="0"/>
        <v>0.3528895599999998</v>
      </c>
      <c r="R12" s="52">
        <v>0.0094619</v>
      </c>
      <c r="S12" s="52">
        <v>0.07366765</v>
      </c>
      <c r="T12" s="52"/>
      <c r="U12" s="52"/>
      <c r="V12" s="55">
        <v>0.9990021599999999</v>
      </c>
      <c r="W12" s="101"/>
    </row>
    <row r="13" spans="1:23" ht="12.75" customHeight="1">
      <c r="A13" s="210"/>
      <c r="B13" s="209"/>
      <c r="C13" s="210"/>
      <c r="D13" s="34" t="s">
        <v>349</v>
      </c>
      <c r="E13" s="52">
        <v>1</v>
      </c>
      <c r="F13" s="52">
        <v>0.31291855</v>
      </c>
      <c r="G13" s="52">
        <v>0.12773564999999998</v>
      </c>
      <c r="H13" s="52">
        <v>0.0013517</v>
      </c>
      <c r="I13" s="52">
        <v>0.09867409999999999</v>
      </c>
      <c r="J13" s="52">
        <v>0.01824795</v>
      </c>
      <c r="K13" s="52">
        <v>0.04798534999999999</v>
      </c>
      <c r="L13" s="52">
        <v>0.01148945</v>
      </c>
      <c r="M13" s="52">
        <v>0.020951349999999997</v>
      </c>
      <c r="N13" s="52">
        <v>0.0067585</v>
      </c>
      <c r="O13" s="52">
        <v>0.0067585</v>
      </c>
      <c r="P13" s="52">
        <v>0.008786049999999998</v>
      </c>
      <c r="Q13" s="54">
        <f t="shared" si="0"/>
        <v>0.4312993999999999</v>
      </c>
      <c r="R13" s="52">
        <v>0.0094619</v>
      </c>
      <c r="S13" s="52">
        <v>0.07366765</v>
      </c>
      <c r="T13" s="52">
        <v>0.02159104</v>
      </c>
      <c r="U13" s="100">
        <v>0.8</v>
      </c>
      <c r="V13" s="55">
        <v>1.89900304</v>
      </c>
      <c r="W13" s="101"/>
    </row>
    <row r="14" spans="1:23" ht="15" customHeight="1">
      <c r="A14" s="210"/>
      <c r="B14" s="209"/>
      <c r="C14" s="210"/>
      <c r="D14" s="34" t="s">
        <v>349</v>
      </c>
      <c r="E14" s="52">
        <v>2</v>
      </c>
      <c r="F14" s="52">
        <v>0.31291855</v>
      </c>
      <c r="G14" s="52">
        <v>0.12773564999999998</v>
      </c>
      <c r="H14" s="52">
        <v>0.0013517</v>
      </c>
      <c r="I14" s="52">
        <v>0.09867409999999999</v>
      </c>
      <c r="J14" s="52">
        <v>0.01824795</v>
      </c>
      <c r="K14" s="52">
        <v>0.04798534999999999</v>
      </c>
      <c r="L14" s="52">
        <v>0.01148945</v>
      </c>
      <c r="M14" s="52">
        <v>0.020951349999999997</v>
      </c>
      <c r="N14" s="52">
        <v>0.0067585</v>
      </c>
      <c r="O14" s="52">
        <v>0.0067585</v>
      </c>
      <c r="P14" s="52">
        <v>0.008786049999999998</v>
      </c>
      <c r="Q14" s="54">
        <f t="shared" si="0"/>
        <v>0.3092909199999998</v>
      </c>
      <c r="R14" s="52">
        <v>0.0094619</v>
      </c>
      <c r="S14" s="52">
        <v>0.07366765</v>
      </c>
      <c r="T14" s="52">
        <v>0.02159104</v>
      </c>
      <c r="U14" s="100">
        <v>0.8</v>
      </c>
      <c r="V14" s="55">
        <v>1.77699456</v>
      </c>
      <c r="W14" s="101"/>
    </row>
    <row r="15" spans="1:23" ht="14.25" customHeight="1">
      <c r="A15" s="210"/>
      <c r="B15" s="209"/>
      <c r="C15" s="210"/>
      <c r="D15" s="34" t="s">
        <v>349</v>
      </c>
      <c r="E15" s="52">
        <v>3</v>
      </c>
      <c r="F15" s="52">
        <v>0.31291855</v>
      </c>
      <c r="G15" s="52">
        <v>0.12773564999999998</v>
      </c>
      <c r="H15" s="52">
        <v>0.0013517</v>
      </c>
      <c r="I15" s="52">
        <v>0.09867409999999999</v>
      </c>
      <c r="J15" s="52">
        <v>0.01824795</v>
      </c>
      <c r="K15" s="52">
        <v>0.04798534999999999</v>
      </c>
      <c r="L15" s="52">
        <v>0.01148945</v>
      </c>
      <c r="M15" s="52">
        <v>0.020951349999999997</v>
      </c>
      <c r="N15" s="52">
        <v>0.0067585</v>
      </c>
      <c r="O15" s="52">
        <v>0.0067585</v>
      </c>
      <c r="P15" s="52">
        <v>0.008786049999999998</v>
      </c>
      <c r="Q15" s="54">
        <f t="shared" si="0"/>
        <v>0.3512974</v>
      </c>
      <c r="R15" s="52">
        <v>0.0094619</v>
      </c>
      <c r="S15" s="52">
        <v>0.07366765</v>
      </c>
      <c r="T15" s="52">
        <v>0.02159104</v>
      </c>
      <c r="U15" s="100">
        <v>0.8</v>
      </c>
      <c r="V15" s="55">
        <v>1.81900104</v>
      </c>
      <c r="W15" s="101"/>
    </row>
    <row r="16" spans="1:23" ht="12.75">
      <c r="A16" s="210">
        <v>2</v>
      </c>
      <c r="B16" s="209" t="s">
        <v>307</v>
      </c>
      <c r="C16" s="210">
        <v>80</v>
      </c>
      <c r="D16" s="34" t="s">
        <v>166</v>
      </c>
      <c r="E16" s="52">
        <v>1</v>
      </c>
      <c r="F16" s="52">
        <v>0.11319396000000001</v>
      </c>
      <c r="G16" s="52">
        <v>0.14320751</v>
      </c>
      <c r="H16" s="52">
        <v>0.00257259</v>
      </c>
      <c r="I16" s="52">
        <v>0.12519938</v>
      </c>
      <c r="J16" s="52">
        <v>0.02315331</v>
      </c>
      <c r="K16" s="52">
        <v>0.060884629999999995</v>
      </c>
      <c r="L16" s="52">
        <v>0.01457801</v>
      </c>
      <c r="M16" s="52">
        <v>0.02658343</v>
      </c>
      <c r="N16" s="52">
        <v>0.017150600000000002</v>
      </c>
      <c r="O16" s="52">
        <v>0.017150600000000002</v>
      </c>
      <c r="P16" s="52">
        <v>0.01372048</v>
      </c>
      <c r="Q16" s="54">
        <f t="shared" si="0"/>
        <v>0.55162365</v>
      </c>
      <c r="R16" s="52">
        <v>0.00343012</v>
      </c>
      <c r="S16" s="52">
        <v>0.09175571</v>
      </c>
      <c r="T16" s="52"/>
      <c r="U16" s="52"/>
      <c r="V16" s="55">
        <v>1.0790046</v>
      </c>
      <c r="W16" s="101"/>
    </row>
    <row r="17" spans="1:23" ht="12.75">
      <c r="A17" s="210"/>
      <c r="B17" s="209"/>
      <c r="C17" s="210"/>
      <c r="D17" s="34" t="s">
        <v>166</v>
      </c>
      <c r="E17" s="52">
        <v>2</v>
      </c>
      <c r="F17" s="52">
        <v>0.11319396000000001</v>
      </c>
      <c r="G17" s="52">
        <v>0.14320751</v>
      </c>
      <c r="H17" s="52">
        <v>0.00257259</v>
      </c>
      <c r="I17" s="52">
        <v>0.12519938</v>
      </c>
      <c r="J17" s="52">
        <v>0.02315331</v>
      </c>
      <c r="K17" s="52">
        <v>0.060884629999999995</v>
      </c>
      <c r="L17" s="52">
        <v>0.01457801</v>
      </c>
      <c r="M17" s="52">
        <v>0.02658343</v>
      </c>
      <c r="N17" s="52">
        <v>0.017150600000000002</v>
      </c>
      <c r="O17" s="52">
        <v>0.017150600000000002</v>
      </c>
      <c r="P17" s="52">
        <v>0.01372048</v>
      </c>
      <c r="Q17" s="54">
        <f t="shared" si="0"/>
        <v>0.42962253000000006</v>
      </c>
      <c r="R17" s="52">
        <v>0.00343012</v>
      </c>
      <c r="S17" s="52">
        <v>0.09175571</v>
      </c>
      <c r="T17" s="52"/>
      <c r="U17" s="52"/>
      <c r="V17" s="55">
        <v>0.95700348</v>
      </c>
      <c r="W17" s="101"/>
    </row>
    <row r="18" spans="1:23" ht="12.75">
      <c r="A18" s="210"/>
      <c r="B18" s="209"/>
      <c r="C18" s="210"/>
      <c r="D18" s="34" t="s">
        <v>166</v>
      </c>
      <c r="E18" s="52">
        <v>3</v>
      </c>
      <c r="F18" s="52">
        <v>0.11319396000000001</v>
      </c>
      <c r="G18" s="52">
        <v>0.14320751</v>
      </c>
      <c r="H18" s="52">
        <v>0.00257259</v>
      </c>
      <c r="I18" s="52">
        <v>0.12519938</v>
      </c>
      <c r="J18" s="52">
        <v>0.02315331</v>
      </c>
      <c r="K18" s="52">
        <v>0.060884629999999995</v>
      </c>
      <c r="L18" s="52">
        <v>0.01457801</v>
      </c>
      <c r="M18" s="52">
        <v>0.02658343</v>
      </c>
      <c r="N18" s="52">
        <v>0.017150600000000002</v>
      </c>
      <c r="O18" s="52">
        <v>0.017150600000000002</v>
      </c>
      <c r="P18" s="52">
        <v>0.01372048</v>
      </c>
      <c r="Q18" s="54">
        <f t="shared" si="0"/>
        <v>0.47161761</v>
      </c>
      <c r="R18" s="52">
        <v>0.00343012</v>
      </c>
      <c r="S18" s="52">
        <v>0.09175571</v>
      </c>
      <c r="T18" s="52"/>
      <c r="U18" s="52"/>
      <c r="V18" s="55">
        <v>0.99899856</v>
      </c>
      <c r="W18" s="101"/>
    </row>
    <row r="19" spans="1:23" ht="12.75">
      <c r="A19" s="210"/>
      <c r="B19" s="209"/>
      <c r="C19" s="210"/>
      <c r="D19" s="34" t="s">
        <v>349</v>
      </c>
      <c r="E19" s="52">
        <v>1</v>
      </c>
      <c r="F19" s="52">
        <v>0.11319396000000001</v>
      </c>
      <c r="G19" s="52">
        <v>0.14320751</v>
      </c>
      <c r="H19" s="52">
        <v>0.00257259</v>
      </c>
      <c r="I19" s="52">
        <v>0.12519938</v>
      </c>
      <c r="J19" s="52">
        <v>0.02315331</v>
      </c>
      <c r="K19" s="52">
        <v>0.060884629999999995</v>
      </c>
      <c r="L19" s="52">
        <v>0.01457801</v>
      </c>
      <c r="M19" s="52">
        <v>0.02658343</v>
      </c>
      <c r="N19" s="52">
        <v>0.017150600000000002</v>
      </c>
      <c r="O19" s="52">
        <v>0.017150600000000002</v>
      </c>
      <c r="P19" s="52">
        <v>0.01372048</v>
      </c>
      <c r="Q19" s="54">
        <f t="shared" si="0"/>
        <v>0.5257261100000002</v>
      </c>
      <c r="R19" s="52">
        <v>0.00343012</v>
      </c>
      <c r="S19" s="52">
        <v>0.09175571</v>
      </c>
      <c r="T19" s="52">
        <v>0.04588815</v>
      </c>
      <c r="U19" s="100">
        <v>0.8</v>
      </c>
      <c r="V19" s="55">
        <v>1.8989952100000003</v>
      </c>
      <c r="W19" s="101"/>
    </row>
    <row r="20" spans="1:23" ht="12.75">
      <c r="A20" s="210"/>
      <c r="B20" s="209"/>
      <c r="C20" s="210"/>
      <c r="D20" s="34" t="s">
        <v>349</v>
      </c>
      <c r="E20" s="52">
        <v>2</v>
      </c>
      <c r="F20" s="52">
        <v>0.11319396000000001</v>
      </c>
      <c r="G20" s="52">
        <v>0.14320751</v>
      </c>
      <c r="H20" s="52">
        <v>0.00257259</v>
      </c>
      <c r="I20" s="52">
        <v>0.12519938</v>
      </c>
      <c r="J20" s="52">
        <v>0.02315331</v>
      </c>
      <c r="K20" s="52">
        <v>0.060884629999999995</v>
      </c>
      <c r="L20" s="52">
        <v>0.01457801</v>
      </c>
      <c r="M20" s="52">
        <v>0.02658343</v>
      </c>
      <c r="N20" s="52">
        <v>0.017150600000000002</v>
      </c>
      <c r="O20" s="52">
        <v>0.017150600000000002</v>
      </c>
      <c r="P20" s="52">
        <v>0.01372048</v>
      </c>
      <c r="Q20" s="54">
        <f t="shared" si="0"/>
        <v>0.40373133000000017</v>
      </c>
      <c r="R20" s="52">
        <v>0.00343012</v>
      </c>
      <c r="S20" s="52">
        <v>0.09175571</v>
      </c>
      <c r="T20" s="52">
        <v>0.04588815</v>
      </c>
      <c r="U20" s="100">
        <v>0.8</v>
      </c>
      <c r="V20" s="55">
        <v>1.7770004300000002</v>
      </c>
      <c r="W20" s="101"/>
    </row>
    <row r="21" spans="1:23" ht="12.75">
      <c r="A21" s="210"/>
      <c r="B21" s="209"/>
      <c r="C21" s="210"/>
      <c r="D21" s="34" t="s">
        <v>349</v>
      </c>
      <c r="E21" s="52">
        <v>3</v>
      </c>
      <c r="F21" s="52">
        <v>0.11319396000000001</v>
      </c>
      <c r="G21" s="52">
        <v>0.14320751</v>
      </c>
      <c r="H21" s="52">
        <v>0.00257259</v>
      </c>
      <c r="I21" s="52">
        <v>0.12519938</v>
      </c>
      <c r="J21" s="52">
        <v>0.02315331</v>
      </c>
      <c r="K21" s="52">
        <v>0.060884629999999995</v>
      </c>
      <c r="L21" s="52">
        <v>0.01457801</v>
      </c>
      <c r="M21" s="52">
        <v>0.02658343</v>
      </c>
      <c r="N21" s="52">
        <v>0.017150600000000002</v>
      </c>
      <c r="O21" s="52">
        <v>0.017150600000000002</v>
      </c>
      <c r="P21" s="52">
        <v>0.01372048</v>
      </c>
      <c r="Q21" s="54">
        <f t="shared" si="0"/>
        <v>0.44573509999999994</v>
      </c>
      <c r="R21" s="52">
        <v>0.00343012</v>
      </c>
      <c r="S21" s="52">
        <v>0.09175571</v>
      </c>
      <c r="T21" s="52">
        <v>0.04588815</v>
      </c>
      <c r="U21" s="100">
        <v>0.8</v>
      </c>
      <c r="V21" s="55">
        <v>1.8190042</v>
      </c>
      <c r="W21" s="101"/>
    </row>
    <row r="22" spans="1:23" ht="12.75">
      <c r="A22" s="210">
        <v>3</v>
      </c>
      <c r="B22" s="209" t="s">
        <v>268</v>
      </c>
      <c r="C22" s="210">
        <v>111</v>
      </c>
      <c r="D22" s="34" t="s">
        <v>166</v>
      </c>
      <c r="E22" s="52">
        <v>1</v>
      </c>
      <c r="F22" s="52">
        <v>0.12877377</v>
      </c>
      <c r="G22" s="52">
        <v>0.1389645</v>
      </c>
      <c r="H22" s="52">
        <v>0.00185286</v>
      </c>
      <c r="I22" s="52">
        <v>0.13525878</v>
      </c>
      <c r="J22" s="52">
        <v>0.02501361</v>
      </c>
      <c r="K22" s="52">
        <v>0.06577652999999999</v>
      </c>
      <c r="L22" s="52">
        <v>0.01574931</v>
      </c>
      <c r="M22" s="52">
        <v>0.028719329999999998</v>
      </c>
      <c r="N22" s="52">
        <v>0.008337869999999999</v>
      </c>
      <c r="O22" s="52">
        <v>0.008337869999999999</v>
      </c>
      <c r="P22" s="52">
        <v>0.01297002</v>
      </c>
      <c r="Q22" s="54">
        <f t="shared" si="0"/>
        <v>0.5583458299999998</v>
      </c>
      <c r="R22" s="52">
        <v>0.00370572</v>
      </c>
      <c r="S22" s="52">
        <v>0.08245227</v>
      </c>
      <c r="T22" s="52"/>
      <c r="U22" s="52"/>
      <c r="V22" s="55">
        <v>1.07899949</v>
      </c>
      <c r="W22" s="101"/>
    </row>
    <row r="23" spans="1:23" ht="12.75">
      <c r="A23" s="210"/>
      <c r="B23" s="209"/>
      <c r="C23" s="210"/>
      <c r="D23" s="34" t="s">
        <v>166</v>
      </c>
      <c r="E23" s="52">
        <v>2</v>
      </c>
      <c r="F23" s="52">
        <v>0.12877377</v>
      </c>
      <c r="G23" s="52">
        <v>0.1389645</v>
      </c>
      <c r="H23" s="52">
        <v>0.00185286</v>
      </c>
      <c r="I23" s="52">
        <v>0.13525878</v>
      </c>
      <c r="J23" s="52">
        <v>0.02501361</v>
      </c>
      <c r="K23" s="52">
        <v>0.06577652999999999</v>
      </c>
      <c r="L23" s="52">
        <v>0.01574931</v>
      </c>
      <c r="M23" s="52">
        <v>0.028719329999999998</v>
      </c>
      <c r="N23" s="52">
        <v>0.008337869999999999</v>
      </c>
      <c r="O23" s="52">
        <v>0.008337869999999999</v>
      </c>
      <c r="P23" s="52">
        <v>0.01297002</v>
      </c>
      <c r="Q23" s="54">
        <f t="shared" si="0"/>
        <v>0.43634852999999996</v>
      </c>
      <c r="R23" s="52">
        <v>0.00370572</v>
      </c>
      <c r="S23" s="52">
        <v>0.08245227</v>
      </c>
      <c r="T23" s="52"/>
      <c r="U23" s="52"/>
      <c r="V23" s="55">
        <v>0.9570021900000001</v>
      </c>
      <c r="W23" s="101"/>
    </row>
    <row r="24" spans="1:23" ht="12.75">
      <c r="A24" s="210"/>
      <c r="B24" s="209"/>
      <c r="C24" s="210"/>
      <c r="D24" s="34" t="s">
        <v>166</v>
      </c>
      <c r="E24" s="52">
        <v>3</v>
      </c>
      <c r="F24" s="52">
        <v>0.12877377</v>
      </c>
      <c r="G24" s="52">
        <v>0.1389645</v>
      </c>
      <c r="H24" s="52">
        <v>0.00185286</v>
      </c>
      <c r="I24" s="52">
        <v>0.13525878</v>
      </c>
      <c r="J24" s="52">
        <v>0.02501361</v>
      </c>
      <c r="K24" s="52">
        <v>0.06577652999999999</v>
      </c>
      <c r="L24" s="52">
        <v>0.01574931</v>
      </c>
      <c r="M24" s="52">
        <v>0.028719329999999998</v>
      </c>
      <c r="N24" s="52">
        <v>0.008337869999999999</v>
      </c>
      <c r="O24" s="52">
        <v>0.008337869999999999</v>
      </c>
      <c r="P24" s="52">
        <v>0.01297002</v>
      </c>
      <c r="Q24" s="54">
        <f t="shared" si="0"/>
        <v>0.47835030999999983</v>
      </c>
      <c r="R24" s="52">
        <v>0.00370572</v>
      </c>
      <c r="S24" s="52">
        <v>0.08245227</v>
      </c>
      <c r="T24" s="52"/>
      <c r="U24" s="52"/>
      <c r="V24" s="55">
        <v>0.99900397</v>
      </c>
      <c r="W24" s="101"/>
    </row>
    <row r="25" spans="1:23" ht="12.75">
      <c r="A25" s="210"/>
      <c r="B25" s="209"/>
      <c r="C25" s="210"/>
      <c r="D25" s="34" t="s">
        <v>349</v>
      </c>
      <c r="E25" s="52">
        <v>1</v>
      </c>
      <c r="F25" s="52">
        <v>0.12877377</v>
      </c>
      <c r="G25" s="52">
        <v>0.1389645</v>
      </c>
      <c r="H25" s="52">
        <v>0.00185286</v>
      </c>
      <c r="I25" s="52">
        <v>0.13525878</v>
      </c>
      <c r="J25" s="52">
        <v>0.02501361</v>
      </c>
      <c r="K25" s="52">
        <v>0.06577652999999999</v>
      </c>
      <c r="L25" s="52">
        <v>0.01574931</v>
      </c>
      <c r="M25" s="52">
        <v>0.028719329999999998</v>
      </c>
      <c r="N25" s="52">
        <v>0.008337869999999999</v>
      </c>
      <c r="O25" s="52">
        <v>0.008337869999999999</v>
      </c>
      <c r="P25" s="52">
        <v>0.01297002</v>
      </c>
      <c r="Q25" s="54">
        <f t="shared" si="0"/>
        <v>0.5552578400000001</v>
      </c>
      <c r="R25" s="52">
        <v>0.00370572</v>
      </c>
      <c r="S25" s="52">
        <v>0.08245227</v>
      </c>
      <c r="T25" s="52">
        <v>0.023086</v>
      </c>
      <c r="U25" s="100">
        <v>0.8</v>
      </c>
      <c r="V25" s="55">
        <v>1.8989975000000003</v>
      </c>
      <c r="W25" s="101"/>
    </row>
    <row r="26" spans="1:23" ht="12.75">
      <c r="A26" s="210"/>
      <c r="B26" s="209"/>
      <c r="C26" s="210"/>
      <c r="D26" s="34" t="s">
        <v>349</v>
      </c>
      <c r="E26" s="52">
        <v>2</v>
      </c>
      <c r="F26" s="52">
        <v>0.12877377</v>
      </c>
      <c r="G26" s="52">
        <v>0.1389645</v>
      </c>
      <c r="H26" s="52">
        <v>0.00185286</v>
      </c>
      <c r="I26" s="52">
        <v>0.13525878</v>
      </c>
      <c r="J26" s="52">
        <v>0.02501361</v>
      </c>
      <c r="K26" s="52">
        <v>0.06577652999999999</v>
      </c>
      <c r="L26" s="52">
        <v>0.01574931</v>
      </c>
      <c r="M26" s="52">
        <v>0.028719329999999998</v>
      </c>
      <c r="N26" s="52">
        <v>0.008337869999999999</v>
      </c>
      <c r="O26" s="52">
        <v>0.008337869999999999</v>
      </c>
      <c r="P26" s="52">
        <v>0.01297002</v>
      </c>
      <c r="Q26" s="54">
        <f t="shared" si="0"/>
        <v>0.4332598599999997</v>
      </c>
      <c r="R26" s="52">
        <v>0.00370572</v>
      </c>
      <c r="S26" s="52">
        <v>0.08245227</v>
      </c>
      <c r="T26" s="52">
        <v>0.023086</v>
      </c>
      <c r="U26" s="100">
        <v>0.8</v>
      </c>
      <c r="V26" s="55">
        <v>1.77699952</v>
      </c>
      <c r="W26" s="101"/>
    </row>
    <row r="27" spans="1:23" ht="12.75">
      <c r="A27" s="210"/>
      <c r="B27" s="209"/>
      <c r="C27" s="210"/>
      <c r="D27" s="34" t="s">
        <v>349</v>
      </c>
      <c r="E27" s="52">
        <v>3</v>
      </c>
      <c r="F27" s="52">
        <v>0.12877377</v>
      </c>
      <c r="G27" s="52">
        <v>0.1389645</v>
      </c>
      <c r="H27" s="52">
        <v>0.00185286</v>
      </c>
      <c r="I27" s="52">
        <v>0.13525878</v>
      </c>
      <c r="J27" s="52">
        <v>0.02501361</v>
      </c>
      <c r="K27" s="52">
        <v>0.06577652999999999</v>
      </c>
      <c r="L27" s="52">
        <v>0.01574931</v>
      </c>
      <c r="M27" s="52">
        <v>0.028719329999999998</v>
      </c>
      <c r="N27" s="52">
        <v>0.008337869999999999</v>
      </c>
      <c r="O27" s="52">
        <v>0.008337869999999999</v>
      </c>
      <c r="P27" s="52">
        <v>0.01297002</v>
      </c>
      <c r="Q27" s="54">
        <f t="shared" si="0"/>
        <v>0.4752624599999997</v>
      </c>
      <c r="R27" s="52">
        <v>0.00370572</v>
      </c>
      <c r="S27" s="52">
        <v>0.08245227</v>
      </c>
      <c r="T27" s="52">
        <v>0.023086</v>
      </c>
      <c r="U27" s="100">
        <v>0.8</v>
      </c>
      <c r="V27" s="55">
        <v>1.81900212</v>
      </c>
      <c r="W27" s="101"/>
    </row>
    <row r="28" spans="1:23" ht="12.75">
      <c r="A28" s="210">
        <v>4</v>
      </c>
      <c r="B28" s="209" t="s">
        <v>268</v>
      </c>
      <c r="C28" s="210">
        <v>109</v>
      </c>
      <c r="D28" s="34" t="s">
        <v>166</v>
      </c>
      <c r="E28" s="52">
        <v>1</v>
      </c>
      <c r="F28" s="52">
        <v>0.15312024000000002</v>
      </c>
      <c r="G28" s="52">
        <v>0.12791142000000003</v>
      </c>
      <c r="H28" s="52">
        <v>0.0018673200000000002</v>
      </c>
      <c r="I28" s="52">
        <v>0.13631436</v>
      </c>
      <c r="J28" s="52">
        <v>0.02520882</v>
      </c>
      <c r="K28" s="52">
        <v>0.06628985999999999</v>
      </c>
      <c r="L28" s="52">
        <v>0.015872220000000003</v>
      </c>
      <c r="M28" s="52">
        <v>0.02894346</v>
      </c>
      <c r="N28" s="52">
        <v>0.00840294</v>
      </c>
      <c r="O28" s="52">
        <v>0.00840294</v>
      </c>
      <c r="P28" s="52">
        <v>0.01213758</v>
      </c>
      <c r="Q28" s="54">
        <f t="shared" si="0"/>
        <v>0.54400982</v>
      </c>
      <c r="R28" s="52">
        <v>0.0046683</v>
      </c>
      <c r="S28" s="52">
        <v>0.08216208</v>
      </c>
      <c r="T28" s="52"/>
      <c r="U28" s="52"/>
      <c r="V28" s="55">
        <v>1.078997</v>
      </c>
      <c r="W28" s="101"/>
    </row>
    <row r="29" spans="1:23" ht="12.75">
      <c r="A29" s="210"/>
      <c r="B29" s="209"/>
      <c r="C29" s="210"/>
      <c r="D29" s="34" t="s">
        <v>166</v>
      </c>
      <c r="E29" s="52">
        <v>2</v>
      </c>
      <c r="F29" s="52">
        <v>0.15312024000000002</v>
      </c>
      <c r="G29" s="52">
        <v>0.12791142000000003</v>
      </c>
      <c r="H29" s="52">
        <v>0.0018673200000000002</v>
      </c>
      <c r="I29" s="52">
        <v>0.13631436</v>
      </c>
      <c r="J29" s="52">
        <v>0.02520882</v>
      </c>
      <c r="K29" s="52">
        <v>0.06628985999999999</v>
      </c>
      <c r="L29" s="52">
        <v>0.015872220000000003</v>
      </c>
      <c r="M29" s="52">
        <v>0.02894346</v>
      </c>
      <c r="N29" s="52">
        <v>0.00840294</v>
      </c>
      <c r="O29" s="52">
        <v>0.00840294</v>
      </c>
      <c r="P29" s="52">
        <v>0.01213758</v>
      </c>
      <c r="Q29" s="54">
        <f t="shared" si="0"/>
        <v>0.42201432000000005</v>
      </c>
      <c r="R29" s="52">
        <v>0.0046683</v>
      </c>
      <c r="S29" s="52">
        <v>0.08216208</v>
      </c>
      <c r="T29" s="52"/>
      <c r="U29" s="52"/>
      <c r="V29" s="55">
        <v>0.9570015000000001</v>
      </c>
      <c r="W29" s="101"/>
    </row>
    <row r="30" spans="1:23" ht="12.75">
      <c r="A30" s="210"/>
      <c r="B30" s="209"/>
      <c r="C30" s="210"/>
      <c r="D30" s="34" t="s">
        <v>166</v>
      </c>
      <c r="E30" s="52">
        <v>3</v>
      </c>
      <c r="F30" s="52">
        <v>0.15312024000000002</v>
      </c>
      <c r="G30" s="52">
        <v>0.12791142000000003</v>
      </c>
      <c r="H30" s="52">
        <v>0.0018673200000000002</v>
      </c>
      <c r="I30" s="52">
        <v>0.13631436</v>
      </c>
      <c r="J30" s="52">
        <v>0.02520882</v>
      </c>
      <c r="K30" s="52">
        <v>0.06628985999999999</v>
      </c>
      <c r="L30" s="52">
        <v>0.015872220000000003</v>
      </c>
      <c r="M30" s="52">
        <v>0.02894346</v>
      </c>
      <c r="N30" s="52">
        <v>0.00840294</v>
      </c>
      <c r="O30" s="52">
        <v>0.00840294</v>
      </c>
      <c r="P30" s="52">
        <v>0.01213758</v>
      </c>
      <c r="Q30" s="54">
        <f t="shared" si="0"/>
        <v>0.46400856999999995</v>
      </c>
      <c r="R30" s="52">
        <v>0.0046683</v>
      </c>
      <c r="S30" s="52">
        <v>0.08216208</v>
      </c>
      <c r="T30" s="52"/>
      <c r="U30" s="52"/>
      <c r="V30" s="55">
        <v>0.99899575</v>
      </c>
      <c r="W30" s="101"/>
    </row>
    <row r="31" spans="1:23" ht="12.75">
      <c r="A31" s="210"/>
      <c r="B31" s="209"/>
      <c r="C31" s="210"/>
      <c r="D31" s="34" t="s">
        <v>349</v>
      </c>
      <c r="E31" s="52">
        <v>1</v>
      </c>
      <c r="F31" s="52">
        <v>0.15312024000000002</v>
      </c>
      <c r="G31" s="52">
        <v>0.12791142000000003</v>
      </c>
      <c r="H31" s="52">
        <v>0.0018673200000000002</v>
      </c>
      <c r="I31" s="52">
        <v>0.13631436</v>
      </c>
      <c r="J31" s="52">
        <v>0.02520882</v>
      </c>
      <c r="K31" s="52">
        <v>0.06628985999999999</v>
      </c>
      <c r="L31" s="52">
        <v>0.015872220000000003</v>
      </c>
      <c r="M31" s="52">
        <v>0.02894346</v>
      </c>
      <c r="N31" s="52">
        <v>0.00840294</v>
      </c>
      <c r="O31" s="52">
        <v>0.00840294</v>
      </c>
      <c r="P31" s="52">
        <v>0.01213758</v>
      </c>
      <c r="Q31" s="54">
        <f t="shared" si="0"/>
        <v>0.5508504500000001</v>
      </c>
      <c r="R31" s="52">
        <v>0.0046683</v>
      </c>
      <c r="S31" s="52">
        <v>0.08216208</v>
      </c>
      <c r="T31" s="52">
        <v>0.01316462</v>
      </c>
      <c r="U31" s="100">
        <v>0.8</v>
      </c>
      <c r="V31" s="55">
        <v>1.8990022500000001</v>
      </c>
      <c r="W31" s="101"/>
    </row>
    <row r="32" spans="1:23" ht="12.75">
      <c r="A32" s="210"/>
      <c r="B32" s="209"/>
      <c r="C32" s="210"/>
      <c r="D32" s="34" t="s">
        <v>349</v>
      </c>
      <c r="E32" s="52">
        <v>2</v>
      </c>
      <c r="F32" s="52">
        <v>0.15312024000000002</v>
      </c>
      <c r="G32" s="52">
        <v>0.12791142000000003</v>
      </c>
      <c r="H32" s="52">
        <v>0.0018673200000000002</v>
      </c>
      <c r="I32" s="52">
        <v>0.13631436</v>
      </c>
      <c r="J32" s="52">
        <v>0.02520882</v>
      </c>
      <c r="K32" s="52">
        <v>0.06628985999999999</v>
      </c>
      <c r="L32" s="52">
        <v>0.015872220000000003</v>
      </c>
      <c r="M32" s="52">
        <v>0.02894346</v>
      </c>
      <c r="N32" s="52">
        <v>0.00840294</v>
      </c>
      <c r="O32" s="52">
        <v>0.00840294</v>
      </c>
      <c r="P32" s="52">
        <v>0.01213758</v>
      </c>
      <c r="Q32" s="54">
        <f t="shared" si="0"/>
        <v>0.42885107</v>
      </c>
      <c r="R32" s="52">
        <v>0.0046683</v>
      </c>
      <c r="S32" s="52">
        <v>0.08216208</v>
      </c>
      <c r="T32" s="52">
        <v>0.01316462</v>
      </c>
      <c r="U32" s="100">
        <v>0.8</v>
      </c>
      <c r="V32" s="55">
        <v>1.77700287</v>
      </c>
      <c r="W32" s="101"/>
    </row>
    <row r="33" spans="1:23" ht="12.75">
      <c r="A33" s="210"/>
      <c r="B33" s="209"/>
      <c r="C33" s="210"/>
      <c r="D33" s="34" t="s">
        <v>349</v>
      </c>
      <c r="E33" s="52">
        <v>3</v>
      </c>
      <c r="F33" s="52">
        <v>0.15312024000000002</v>
      </c>
      <c r="G33" s="52">
        <v>0.12791142000000003</v>
      </c>
      <c r="H33" s="52">
        <v>0.0018673200000000002</v>
      </c>
      <c r="I33" s="52">
        <v>0.13631436</v>
      </c>
      <c r="J33" s="52">
        <v>0.02520882</v>
      </c>
      <c r="K33" s="52">
        <v>0.06628985999999999</v>
      </c>
      <c r="L33" s="52">
        <v>0.015872220000000003</v>
      </c>
      <c r="M33" s="52">
        <v>0.02894346</v>
      </c>
      <c r="N33" s="52">
        <v>0.00840294</v>
      </c>
      <c r="O33" s="52">
        <v>0.00840294</v>
      </c>
      <c r="P33" s="52">
        <v>0.01213758</v>
      </c>
      <c r="Q33" s="54">
        <f t="shared" si="0"/>
        <v>0.47084745000000006</v>
      </c>
      <c r="R33" s="52">
        <v>0.0046683</v>
      </c>
      <c r="S33" s="52">
        <v>0.08216208</v>
      </c>
      <c r="T33" s="52">
        <v>0.01316462</v>
      </c>
      <c r="U33" s="100">
        <v>0.8</v>
      </c>
      <c r="V33" s="55">
        <v>1.81899925</v>
      </c>
      <c r="W33" s="101"/>
    </row>
    <row r="34" spans="1:23" ht="12.75">
      <c r="A34" s="210">
        <v>5</v>
      </c>
      <c r="B34" s="209" t="s">
        <v>308</v>
      </c>
      <c r="C34" s="210">
        <v>49</v>
      </c>
      <c r="D34" s="34" t="s">
        <v>166</v>
      </c>
      <c r="E34" s="52">
        <v>1</v>
      </c>
      <c r="F34" s="52">
        <v>0.1247148</v>
      </c>
      <c r="G34" s="52">
        <v>0.1348956</v>
      </c>
      <c r="H34" s="52">
        <v>0.0025452</v>
      </c>
      <c r="I34" s="52">
        <v>0.1238664</v>
      </c>
      <c r="J34" s="52">
        <v>0.0229068</v>
      </c>
      <c r="K34" s="52">
        <v>0.060236399999999996</v>
      </c>
      <c r="L34" s="52">
        <v>0.014422800000000001</v>
      </c>
      <c r="M34" s="52">
        <v>0.0263004</v>
      </c>
      <c r="N34" s="52">
        <v>0.0161196</v>
      </c>
      <c r="O34" s="52">
        <v>0.0161196</v>
      </c>
      <c r="P34" s="52">
        <v>0.0118776</v>
      </c>
      <c r="Q34" s="54">
        <f t="shared" si="0"/>
        <v>0.5563852800000001</v>
      </c>
      <c r="R34" s="52">
        <v>0.004242</v>
      </c>
      <c r="S34" s="52">
        <v>0.0882336</v>
      </c>
      <c r="T34" s="52"/>
      <c r="U34" s="52"/>
      <c r="V34" s="55">
        <v>1.0789996800000001</v>
      </c>
      <c r="W34" s="101"/>
    </row>
    <row r="35" spans="1:23" ht="12.75">
      <c r="A35" s="210"/>
      <c r="B35" s="209"/>
      <c r="C35" s="210"/>
      <c r="D35" s="34" t="s">
        <v>166</v>
      </c>
      <c r="E35" s="52">
        <v>2</v>
      </c>
      <c r="F35" s="52">
        <v>0.1247148</v>
      </c>
      <c r="G35" s="52">
        <v>0.1348956</v>
      </c>
      <c r="H35" s="52">
        <v>0.0025452</v>
      </c>
      <c r="I35" s="52">
        <v>0.1238664</v>
      </c>
      <c r="J35" s="52">
        <v>0.0229068</v>
      </c>
      <c r="K35" s="52">
        <v>0.060236399999999996</v>
      </c>
      <c r="L35" s="52">
        <v>0.014422800000000001</v>
      </c>
      <c r="M35" s="52">
        <v>0.0263004</v>
      </c>
      <c r="N35" s="52">
        <v>0.0161196</v>
      </c>
      <c r="O35" s="52">
        <v>0.0161196</v>
      </c>
      <c r="P35" s="52">
        <v>0.0118776</v>
      </c>
      <c r="Q35" s="54">
        <f t="shared" si="0"/>
        <v>0.4343808</v>
      </c>
      <c r="R35" s="52">
        <v>0.004242</v>
      </c>
      <c r="S35" s="52">
        <v>0.0882336</v>
      </c>
      <c r="T35" s="52"/>
      <c r="U35" s="52"/>
      <c r="V35" s="55">
        <v>0.9569952</v>
      </c>
      <c r="W35" s="101"/>
    </row>
    <row r="36" spans="1:23" ht="12.75">
      <c r="A36" s="210"/>
      <c r="B36" s="209"/>
      <c r="C36" s="210"/>
      <c r="D36" s="34" t="s">
        <v>166</v>
      </c>
      <c r="E36" s="52">
        <v>3</v>
      </c>
      <c r="F36" s="52">
        <v>0.1247148</v>
      </c>
      <c r="G36" s="52">
        <v>0.1348956</v>
      </c>
      <c r="H36" s="52">
        <v>0.0025452</v>
      </c>
      <c r="I36" s="52">
        <v>0.1238664</v>
      </c>
      <c r="J36" s="52">
        <v>0.0229068</v>
      </c>
      <c r="K36" s="52">
        <v>0.060236399999999996</v>
      </c>
      <c r="L36" s="52">
        <v>0.014422800000000001</v>
      </c>
      <c r="M36" s="52">
        <v>0.0263004</v>
      </c>
      <c r="N36" s="52">
        <v>0.0161196</v>
      </c>
      <c r="O36" s="52">
        <v>0.0161196</v>
      </c>
      <c r="P36" s="52">
        <v>0.0118776</v>
      </c>
      <c r="Q36" s="54">
        <f t="shared" si="0"/>
        <v>0.47638751999999995</v>
      </c>
      <c r="R36" s="52">
        <v>0.004242</v>
      </c>
      <c r="S36" s="52">
        <v>0.0882336</v>
      </c>
      <c r="T36" s="52"/>
      <c r="U36" s="52"/>
      <c r="V36" s="55">
        <v>0.99900192</v>
      </c>
      <c r="W36" s="101"/>
    </row>
    <row r="37" spans="1:23" ht="12.75">
      <c r="A37" s="210"/>
      <c r="B37" s="209"/>
      <c r="C37" s="210"/>
      <c r="D37" s="34" t="s">
        <v>349</v>
      </c>
      <c r="E37" s="52">
        <v>1</v>
      </c>
      <c r="F37" s="52">
        <v>0.1247148</v>
      </c>
      <c r="G37" s="52">
        <v>0.1348956</v>
      </c>
      <c r="H37" s="52">
        <v>0.0025452</v>
      </c>
      <c r="I37" s="52">
        <v>0.1238664</v>
      </c>
      <c r="J37" s="52">
        <v>0.0229068</v>
      </c>
      <c r="K37" s="52">
        <v>0.060236399999999996</v>
      </c>
      <c r="L37" s="52">
        <v>0.014422800000000001</v>
      </c>
      <c r="M37" s="52">
        <v>0.0263004</v>
      </c>
      <c r="N37" s="52">
        <v>0.0161196</v>
      </c>
      <c r="O37" s="52">
        <v>0.0161196</v>
      </c>
      <c r="P37" s="52">
        <v>0.0118776</v>
      </c>
      <c r="Q37" s="54">
        <f t="shared" si="0"/>
        <v>0.53970244</v>
      </c>
      <c r="R37" s="52">
        <v>0.004242</v>
      </c>
      <c r="S37" s="52">
        <v>0.0882336</v>
      </c>
      <c r="T37" s="52">
        <v>0.036679279999999995</v>
      </c>
      <c r="U37" s="100">
        <v>0.8</v>
      </c>
      <c r="V37" s="55">
        <v>1.89899612</v>
      </c>
      <c r="W37" s="101"/>
    </row>
    <row r="38" spans="1:23" ht="12.75">
      <c r="A38" s="210"/>
      <c r="B38" s="209"/>
      <c r="C38" s="210"/>
      <c r="D38" s="34" t="s">
        <v>349</v>
      </c>
      <c r="E38" s="52">
        <v>2</v>
      </c>
      <c r="F38" s="52">
        <v>0.1247148</v>
      </c>
      <c r="G38" s="52">
        <v>0.1348956</v>
      </c>
      <c r="H38" s="52">
        <v>0.0025452</v>
      </c>
      <c r="I38" s="52">
        <v>0.1238664</v>
      </c>
      <c r="J38" s="52">
        <v>0.0229068</v>
      </c>
      <c r="K38" s="52">
        <v>0.060236399999999996</v>
      </c>
      <c r="L38" s="52">
        <v>0.014422800000000001</v>
      </c>
      <c r="M38" s="52">
        <v>0.0263004</v>
      </c>
      <c r="N38" s="52">
        <v>0.0161196</v>
      </c>
      <c r="O38" s="52">
        <v>0.0161196</v>
      </c>
      <c r="P38" s="52">
        <v>0.0118776</v>
      </c>
      <c r="Q38" s="54">
        <f t="shared" si="0"/>
        <v>0.41770896</v>
      </c>
      <c r="R38" s="52">
        <v>0.004242</v>
      </c>
      <c r="S38" s="52">
        <v>0.0882336</v>
      </c>
      <c r="T38" s="52">
        <v>0.036679279999999995</v>
      </c>
      <c r="U38" s="100">
        <v>0.8</v>
      </c>
      <c r="V38" s="55">
        <v>1.77700264</v>
      </c>
      <c r="W38" s="101"/>
    </row>
    <row r="39" spans="1:23" ht="12.75">
      <c r="A39" s="210"/>
      <c r="B39" s="209"/>
      <c r="C39" s="210"/>
      <c r="D39" s="34" t="s">
        <v>349</v>
      </c>
      <c r="E39" s="52">
        <v>3</v>
      </c>
      <c r="F39" s="52">
        <v>0.1247148</v>
      </c>
      <c r="G39" s="52">
        <v>0.1348956</v>
      </c>
      <c r="H39" s="52">
        <v>0.0025452</v>
      </c>
      <c r="I39" s="52">
        <v>0.1238664</v>
      </c>
      <c r="J39" s="52">
        <v>0.0229068</v>
      </c>
      <c r="K39" s="52">
        <v>0.060236399999999996</v>
      </c>
      <c r="L39" s="52">
        <v>0.014422800000000001</v>
      </c>
      <c r="M39" s="52">
        <v>0.0263004</v>
      </c>
      <c r="N39" s="52">
        <v>0.0161196</v>
      </c>
      <c r="O39" s="52">
        <v>0.0161196</v>
      </c>
      <c r="P39" s="52">
        <v>0.0118776</v>
      </c>
      <c r="Q39" s="54">
        <f t="shared" si="0"/>
        <v>0.4597017200000001</v>
      </c>
      <c r="R39" s="52">
        <v>0.004242</v>
      </c>
      <c r="S39" s="52">
        <v>0.0882336</v>
      </c>
      <c r="T39" s="52">
        <v>0.036679279999999995</v>
      </c>
      <c r="U39" s="100">
        <v>0.8</v>
      </c>
      <c r="V39" s="55">
        <v>1.8189954000000002</v>
      </c>
      <c r="W39" s="101"/>
    </row>
    <row r="40" spans="1:23" ht="12.75">
      <c r="A40" s="210">
        <v>6</v>
      </c>
      <c r="B40" s="209" t="s">
        <v>276</v>
      </c>
      <c r="C40" s="210">
        <v>46</v>
      </c>
      <c r="D40" s="34" t="s">
        <v>166</v>
      </c>
      <c r="E40" s="52">
        <v>1</v>
      </c>
      <c r="F40" s="52">
        <v>0.1723554</v>
      </c>
      <c r="G40" s="52">
        <v>0.15388875</v>
      </c>
      <c r="H40" s="52">
        <v>0.00205185</v>
      </c>
      <c r="I40" s="52">
        <v>0.09985669999999999</v>
      </c>
      <c r="J40" s="52">
        <v>0.018466649999999998</v>
      </c>
      <c r="K40" s="52">
        <v>0.04856044999999999</v>
      </c>
      <c r="L40" s="52">
        <v>0.01162715</v>
      </c>
      <c r="M40" s="52">
        <v>0.021202449999999998</v>
      </c>
      <c r="N40" s="52">
        <v>0.013678999999999998</v>
      </c>
      <c r="O40" s="52">
        <v>0.013678999999999998</v>
      </c>
      <c r="P40" s="52">
        <v>0.0109432</v>
      </c>
      <c r="Q40" s="54">
        <f t="shared" si="0"/>
        <v>0.5446843000000001</v>
      </c>
      <c r="R40" s="52">
        <v>0.0054716</v>
      </c>
      <c r="S40" s="52">
        <v>0.068395</v>
      </c>
      <c r="T40" s="52"/>
      <c r="U40" s="52"/>
      <c r="V40" s="55">
        <v>1.0850048</v>
      </c>
      <c r="W40" s="101"/>
    </row>
    <row r="41" spans="1:23" ht="12.75">
      <c r="A41" s="210"/>
      <c r="B41" s="209"/>
      <c r="C41" s="210"/>
      <c r="D41" s="34" t="s">
        <v>166</v>
      </c>
      <c r="E41" s="52">
        <v>2</v>
      </c>
      <c r="F41" s="52">
        <v>0.1723554</v>
      </c>
      <c r="G41" s="52">
        <v>0.15388875</v>
      </c>
      <c r="H41" s="52">
        <v>0.00205185</v>
      </c>
      <c r="I41" s="52">
        <v>0.09985669999999999</v>
      </c>
      <c r="J41" s="52">
        <v>0.018466649999999998</v>
      </c>
      <c r="K41" s="52">
        <v>0.04856044999999999</v>
      </c>
      <c r="L41" s="52">
        <v>0.01162715</v>
      </c>
      <c r="M41" s="52">
        <v>0.021202449999999998</v>
      </c>
      <c r="N41" s="52">
        <v>0.013678999999999998</v>
      </c>
      <c r="O41" s="52">
        <v>0.013678999999999998</v>
      </c>
      <c r="P41" s="52">
        <v>0.0109432</v>
      </c>
      <c r="Q41" s="54">
        <f t="shared" si="0"/>
        <v>0.4226810999999999</v>
      </c>
      <c r="R41" s="52">
        <v>0.0054716</v>
      </c>
      <c r="S41" s="52">
        <v>0.068395</v>
      </c>
      <c r="T41" s="52"/>
      <c r="U41" s="52"/>
      <c r="V41" s="55">
        <v>0.9630015999999999</v>
      </c>
      <c r="W41" s="101"/>
    </row>
    <row r="42" spans="1:23" ht="12.75">
      <c r="A42" s="210"/>
      <c r="B42" s="209"/>
      <c r="C42" s="210"/>
      <c r="D42" s="34" t="s">
        <v>166</v>
      </c>
      <c r="E42" s="52">
        <v>3</v>
      </c>
      <c r="F42" s="52">
        <v>0.1723554</v>
      </c>
      <c r="G42" s="52">
        <v>0.15388875</v>
      </c>
      <c r="H42" s="52">
        <v>0.00205185</v>
      </c>
      <c r="I42" s="52">
        <v>0.09985669999999999</v>
      </c>
      <c r="J42" s="52">
        <v>0.018466649999999998</v>
      </c>
      <c r="K42" s="52">
        <v>0.04856044999999999</v>
      </c>
      <c r="L42" s="52">
        <v>0.01162715</v>
      </c>
      <c r="M42" s="52">
        <v>0.021202449999999998</v>
      </c>
      <c r="N42" s="52">
        <v>0.013678999999999998</v>
      </c>
      <c r="O42" s="52">
        <v>0.013678999999999998</v>
      </c>
      <c r="P42" s="52">
        <v>0.0109432</v>
      </c>
      <c r="Q42" s="54">
        <f t="shared" si="0"/>
        <v>0.46468173999999984</v>
      </c>
      <c r="R42" s="52">
        <v>0.0054716</v>
      </c>
      <c r="S42" s="52">
        <v>0.068395</v>
      </c>
      <c r="T42" s="52"/>
      <c r="U42" s="52"/>
      <c r="V42" s="55">
        <v>1.0050022399999998</v>
      </c>
      <c r="W42" s="101"/>
    </row>
    <row r="43" spans="1:23" ht="12.75">
      <c r="A43" s="210"/>
      <c r="B43" s="209"/>
      <c r="C43" s="210"/>
      <c r="D43" s="34" t="s">
        <v>349</v>
      </c>
      <c r="E43" s="52">
        <v>1</v>
      </c>
      <c r="F43" s="52">
        <v>0.1723554</v>
      </c>
      <c r="G43" s="52">
        <v>0.15388875</v>
      </c>
      <c r="H43" s="52">
        <v>0.00205185</v>
      </c>
      <c r="I43" s="52">
        <v>0.09985669999999999</v>
      </c>
      <c r="J43" s="52">
        <v>0.018466649999999998</v>
      </c>
      <c r="K43" s="52">
        <v>0.04856044999999999</v>
      </c>
      <c r="L43" s="52">
        <v>0.01162715</v>
      </c>
      <c r="M43" s="52">
        <v>0.021202449999999998</v>
      </c>
      <c r="N43" s="52">
        <v>0.013678999999999998</v>
      </c>
      <c r="O43" s="52">
        <v>0.013678999999999998</v>
      </c>
      <c r="P43" s="52">
        <v>0.0109432</v>
      </c>
      <c r="Q43" s="54">
        <f t="shared" si="0"/>
        <v>0.5355432599999999</v>
      </c>
      <c r="R43" s="52">
        <v>0.0054716</v>
      </c>
      <c r="S43" s="52">
        <v>0.068395</v>
      </c>
      <c r="T43" s="52">
        <v>0.029130779999999995</v>
      </c>
      <c r="U43" s="100">
        <v>0.8</v>
      </c>
      <c r="V43" s="55">
        <v>1.90499454</v>
      </c>
      <c r="W43" s="101"/>
    </row>
    <row r="44" spans="1:23" ht="12.75">
      <c r="A44" s="210"/>
      <c r="B44" s="209"/>
      <c r="C44" s="210"/>
      <c r="D44" s="34" t="s">
        <v>349</v>
      </c>
      <c r="E44" s="52">
        <v>2</v>
      </c>
      <c r="F44" s="52">
        <v>0.1723554</v>
      </c>
      <c r="G44" s="52">
        <v>0.15388875</v>
      </c>
      <c r="H44" s="52">
        <v>0.00205185</v>
      </c>
      <c r="I44" s="52">
        <v>0.09985669999999999</v>
      </c>
      <c r="J44" s="52">
        <v>0.018466649999999998</v>
      </c>
      <c r="K44" s="52">
        <v>0.04856044999999999</v>
      </c>
      <c r="L44" s="52">
        <v>0.01162715</v>
      </c>
      <c r="M44" s="52">
        <v>0.021202449999999998</v>
      </c>
      <c r="N44" s="52">
        <v>0.013678999999999998</v>
      </c>
      <c r="O44" s="52">
        <v>0.013678999999999998</v>
      </c>
      <c r="P44" s="52">
        <v>0.0109432</v>
      </c>
      <c r="Q44" s="54">
        <f t="shared" si="0"/>
        <v>0.41354318</v>
      </c>
      <c r="R44" s="52">
        <v>0.0054716</v>
      </c>
      <c r="S44" s="52">
        <v>0.068395</v>
      </c>
      <c r="T44" s="52">
        <v>0.029130779999999995</v>
      </c>
      <c r="U44" s="100">
        <v>0.8</v>
      </c>
      <c r="V44" s="55">
        <v>1.78299446</v>
      </c>
      <c r="W44" s="101"/>
    </row>
    <row r="45" spans="1:23" ht="12.75">
      <c r="A45" s="210"/>
      <c r="B45" s="209"/>
      <c r="C45" s="210"/>
      <c r="D45" s="34" t="s">
        <v>349</v>
      </c>
      <c r="E45" s="52">
        <v>3</v>
      </c>
      <c r="F45" s="52">
        <v>0.1723554</v>
      </c>
      <c r="G45" s="52">
        <v>0.15388875</v>
      </c>
      <c r="H45" s="52">
        <v>0.00205185</v>
      </c>
      <c r="I45" s="52">
        <v>0.09985669999999999</v>
      </c>
      <c r="J45" s="52">
        <v>0.018466649999999998</v>
      </c>
      <c r="K45" s="52">
        <v>0.04856044999999999</v>
      </c>
      <c r="L45" s="52">
        <v>0.01162715</v>
      </c>
      <c r="M45" s="52">
        <v>0.021202449999999998</v>
      </c>
      <c r="N45" s="52">
        <v>0.013678999999999998</v>
      </c>
      <c r="O45" s="52">
        <v>0.013678999999999998</v>
      </c>
      <c r="P45" s="52">
        <v>0.0109432</v>
      </c>
      <c r="Q45" s="54">
        <f t="shared" si="0"/>
        <v>0.45554963000000015</v>
      </c>
      <c r="R45" s="52">
        <v>0.0054716</v>
      </c>
      <c r="S45" s="52">
        <v>0.068395</v>
      </c>
      <c r="T45" s="52">
        <v>0.02913078</v>
      </c>
      <c r="U45" s="100">
        <v>0.8</v>
      </c>
      <c r="V45" s="55">
        <v>1.8250009100000002</v>
      </c>
      <c r="W45" s="101"/>
    </row>
    <row r="46" spans="1:23" ht="12.75">
      <c r="A46" s="210">
        <v>7</v>
      </c>
      <c r="B46" s="209" t="s">
        <v>309</v>
      </c>
      <c r="C46" s="210">
        <v>36</v>
      </c>
      <c r="D46" s="34" t="s">
        <v>166</v>
      </c>
      <c r="E46" s="52">
        <v>1</v>
      </c>
      <c r="F46" s="52">
        <v>0.12292499999999999</v>
      </c>
      <c r="G46" s="52">
        <v>0.13695</v>
      </c>
      <c r="H46" s="52">
        <v>0.0024749999999999998</v>
      </c>
      <c r="I46" s="52">
        <v>0.12044999999999999</v>
      </c>
      <c r="J46" s="52">
        <v>0.022275</v>
      </c>
      <c r="K46" s="52">
        <v>0.05857499999999999</v>
      </c>
      <c r="L46" s="52">
        <v>0.014025000000000001</v>
      </c>
      <c r="M46" s="52">
        <v>0.025574999999999997</v>
      </c>
      <c r="N46" s="52">
        <v>0.015674999999999998</v>
      </c>
      <c r="O46" s="52">
        <v>0.015674999999999998</v>
      </c>
      <c r="P46" s="52">
        <v>0.0132</v>
      </c>
      <c r="Q46" s="54">
        <f t="shared" si="0"/>
        <v>0.5485222000000002</v>
      </c>
      <c r="R46" s="52">
        <v>0.004125</v>
      </c>
      <c r="S46" s="52">
        <v>0.09899999999999999</v>
      </c>
      <c r="T46" s="52"/>
      <c r="U46" s="52"/>
      <c r="V46" s="55">
        <v>1.0789972</v>
      </c>
      <c r="W46" s="101"/>
    </row>
    <row r="47" spans="1:23" ht="12.75">
      <c r="A47" s="210"/>
      <c r="B47" s="209"/>
      <c r="C47" s="210"/>
      <c r="D47" s="34" t="s">
        <v>166</v>
      </c>
      <c r="E47" s="52">
        <v>2</v>
      </c>
      <c r="F47" s="52">
        <v>0.12292499999999999</v>
      </c>
      <c r="G47" s="52">
        <v>0.13695</v>
      </c>
      <c r="H47" s="52">
        <v>0.0024749999999999998</v>
      </c>
      <c r="I47" s="52">
        <v>0.12044999999999999</v>
      </c>
      <c r="J47" s="52">
        <v>0.022275</v>
      </c>
      <c r="K47" s="52">
        <v>0.05857499999999999</v>
      </c>
      <c r="L47" s="52">
        <v>0.014025000000000001</v>
      </c>
      <c r="M47" s="52">
        <v>0.025574999999999997</v>
      </c>
      <c r="N47" s="52">
        <v>0.015674999999999998</v>
      </c>
      <c r="O47" s="52">
        <v>0.015674999999999998</v>
      </c>
      <c r="P47" s="52">
        <v>0.0132</v>
      </c>
      <c r="Q47" s="54">
        <f t="shared" si="0"/>
        <v>0.42652500000000004</v>
      </c>
      <c r="R47" s="52">
        <v>0.004125</v>
      </c>
      <c r="S47" s="52">
        <v>0.09899999999999999</v>
      </c>
      <c r="T47" s="52"/>
      <c r="U47" s="52"/>
      <c r="V47" s="55">
        <v>0.957</v>
      </c>
      <c r="W47" s="101"/>
    </row>
    <row r="48" spans="1:23" ht="12.75">
      <c r="A48" s="210"/>
      <c r="B48" s="209"/>
      <c r="C48" s="210"/>
      <c r="D48" s="34" t="s">
        <v>166</v>
      </c>
      <c r="E48" s="52">
        <v>3</v>
      </c>
      <c r="F48" s="52">
        <v>0.12292499999999999</v>
      </c>
      <c r="G48" s="52">
        <v>0.13695</v>
      </c>
      <c r="H48" s="52">
        <v>0.0024749999999999998</v>
      </c>
      <c r="I48" s="52">
        <v>0.12044999999999999</v>
      </c>
      <c r="J48" s="52">
        <v>0.022275</v>
      </c>
      <c r="K48" s="52">
        <v>0.05857499999999999</v>
      </c>
      <c r="L48" s="52">
        <v>0.014025000000000001</v>
      </c>
      <c r="M48" s="52">
        <v>0.025574999999999997</v>
      </c>
      <c r="N48" s="52">
        <v>0.015674999999999998</v>
      </c>
      <c r="O48" s="52">
        <v>0.015674999999999998</v>
      </c>
      <c r="P48" s="52">
        <v>0.0132</v>
      </c>
      <c r="Q48" s="54">
        <f t="shared" si="0"/>
        <v>0.4685286000000001</v>
      </c>
      <c r="R48" s="52">
        <v>0.004125</v>
      </c>
      <c r="S48" s="52">
        <v>0.09899999999999999</v>
      </c>
      <c r="T48" s="52"/>
      <c r="U48" s="52"/>
      <c r="V48" s="55">
        <v>0.9990036</v>
      </c>
      <c r="W48" s="101"/>
    </row>
    <row r="49" spans="1:23" ht="12.75">
      <c r="A49" s="210"/>
      <c r="B49" s="209"/>
      <c r="C49" s="210"/>
      <c r="D49" s="34" t="s">
        <v>349</v>
      </c>
      <c r="E49" s="52">
        <v>1</v>
      </c>
      <c r="F49" s="52">
        <v>0.12292499999999999</v>
      </c>
      <c r="G49" s="52">
        <v>0.13695</v>
      </c>
      <c r="H49" s="52">
        <v>0.0024749999999999998</v>
      </c>
      <c r="I49" s="52">
        <v>0.12044999999999999</v>
      </c>
      <c r="J49" s="52">
        <v>0.022275</v>
      </c>
      <c r="K49" s="52">
        <v>0.05857499999999999</v>
      </c>
      <c r="L49" s="52">
        <v>0.014025000000000001</v>
      </c>
      <c r="M49" s="52">
        <v>0.025574999999999997</v>
      </c>
      <c r="N49" s="52">
        <v>0.015674999999999998</v>
      </c>
      <c r="O49" s="52">
        <v>0.015674999999999998</v>
      </c>
      <c r="P49" s="52">
        <v>0.0132</v>
      </c>
      <c r="Q49" s="54">
        <f t="shared" si="0"/>
        <v>0.5438954</v>
      </c>
      <c r="R49" s="52">
        <v>0.004125</v>
      </c>
      <c r="S49" s="52">
        <v>0.09899999999999999</v>
      </c>
      <c r="T49" s="52">
        <v>0.0246303</v>
      </c>
      <c r="U49" s="100">
        <v>0.8</v>
      </c>
      <c r="V49" s="55">
        <v>1.8990007</v>
      </c>
      <c r="W49" s="101"/>
    </row>
    <row r="50" spans="1:23" ht="12.75">
      <c r="A50" s="210"/>
      <c r="B50" s="209"/>
      <c r="C50" s="210"/>
      <c r="D50" s="34" t="s">
        <v>349</v>
      </c>
      <c r="E50" s="52">
        <v>2</v>
      </c>
      <c r="F50" s="52">
        <v>0.12292499999999999</v>
      </c>
      <c r="G50" s="52">
        <v>0.13695</v>
      </c>
      <c r="H50" s="52">
        <v>0.0024749999999999998</v>
      </c>
      <c r="I50" s="52">
        <v>0.12044999999999999</v>
      </c>
      <c r="J50" s="52">
        <v>0.022275</v>
      </c>
      <c r="K50" s="52">
        <v>0.05857499999999999</v>
      </c>
      <c r="L50" s="52">
        <v>0.014025000000000001</v>
      </c>
      <c r="M50" s="52">
        <v>0.025574999999999997</v>
      </c>
      <c r="N50" s="52">
        <v>0.015674999999999998</v>
      </c>
      <c r="O50" s="52">
        <v>0.015674999999999998</v>
      </c>
      <c r="P50" s="52">
        <v>0.0132</v>
      </c>
      <c r="Q50" s="54">
        <f t="shared" si="0"/>
        <v>0.4218966000000002</v>
      </c>
      <c r="R50" s="52">
        <v>0.004125</v>
      </c>
      <c r="S50" s="52">
        <v>0.09899999999999999</v>
      </c>
      <c r="T50" s="52">
        <v>0.0246303</v>
      </c>
      <c r="U50" s="100">
        <v>0.8</v>
      </c>
      <c r="V50" s="55">
        <v>1.7770019000000001</v>
      </c>
      <c r="W50" s="101"/>
    </row>
    <row r="51" spans="1:23" ht="12.75">
      <c r="A51" s="210"/>
      <c r="B51" s="209"/>
      <c r="C51" s="210"/>
      <c r="D51" s="34" t="s">
        <v>349</v>
      </c>
      <c r="E51" s="52">
        <v>3</v>
      </c>
      <c r="F51" s="52">
        <v>0.12292499999999999</v>
      </c>
      <c r="G51" s="52">
        <v>0.13695</v>
      </c>
      <c r="H51" s="52">
        <v>0.0024749999999999998</v>
      </c>
      <c r="I51" s="52">
        <v>0.12044999999999999</v>
      </c>
      <c r="J51" s="52">
        <v>0.022275</v>
      </c>
      <c r="K51" s="52">
        <v>0.05857499999999999</v>
      </c>
      <c r="L51" s="52">
        <v>0.014025000000000001</v>
      </c>
      <c r="M51" s="52">
        <v>0.025574999999999997</v>
      </c>
      <c r="N51" s="52">
        <v>0.015674999999999998</v>
      </c>
      <c r="O51" s="52">
        <v>0.015674999999999998</v>
      </c>
      <c r="P51" s="52">
        <v>0.0132</v>
      </c>
      <c r="Q51" s="54">
        <f t="shared" si="0"/>
        <v>0.4638917</v>
      </c>
      <c r="R51" s="52">
        <v>0.004125</v>
      </c>
      <c r="S51" s="52">
        <v>0.09899999999999999</v>
      </c>
      <c r="T51" s="52">
        <v>0.0246303</v>
      </c>
      <c r="U51" s="100">
        <v>0.8</v>
      </c>
      <c r="V51" s="55">
        <v>1.818997</v>
      </c>
      <c r="W51" s="101"/>
    </row>
    <row r="52" spans="1:23" ht="12.75">
      <c r="A52" s="210">
        <v>8</v>
      </c>
      <c r="B52" s="209" t="s">
        <v>309</v>
      </c>
      <c r="C52" s="210">
        <v>46</v>
      </c>
      <c r="D52" s="34" t="s">
        <v>166</v>
      </c>
      <c r="E52" s="52">
        <v>1</v>
      </c>
      <c r="F52" s="52">
        <v>0.14472142</v>
      </c>
      <c r="G52" s="52">
        <v>0.14723103999999998</v>
      </c>
      <c r="H52" s="52">
        <v>0.00167308</v>
      </c>
      <c r="I52" s="52">
        <v>0.12213483999999998</v>
      </c>
      <c r="J52" s="52">
        <v>0.02258658</v>
      </c>
      <c r="K52" s="52">
        <v>0.05939433999999999</v>
      </c>
      <c r="L52" s="52">
        <v>0.01422118</v>
      </c>
      <c r="M52" s="52">
        <v>0.02593274</v>
      </c>
      <c r="N52" s="52">
        <v>0.009201939999999999</v>
      </c>
      <c r="O52" s="52">
        <v>0.009201939999999999</v>
      </c>
      <c r="P52" s="52">
        <v>0.01338464</v>
      </c>
      <c r="Q52" s="54">
        <f t="shared" si="0"/>
        <v>0.54193924</v>
      </c>
      <c r="R52" s="52">
        <v>0.0050192399999999995</v>
      </c>
      <c r="S52" s="52">
        <v>0.08449054</v>
      </c>
      <c r="T52" s="52"/>
      <c r="U52" s="52"/>
      <c r="V52" s="55">
        <v>1.07899792</v>
      </c>
      <c r="W52" s="101"/>
    </row>
    <row r="53" spans="1:23" ht="12.75">
      <c r="A53" s="210"/>
      <c r="B53" s="209"/>
      <c r="C53" s="210"/>
      <c r="D53" s="34" t="s">
        <v>166</v>
      </c>
      <c r="E53" s="52">
        <v>2</v>
      </c>
      <c r="F53" s="52">
        <v>0.14472142</v>
      </c>
      <c r="G53" s="52">
        <v>0.14723103999999998</v>
      </c>
      <c r="H53" s="52">
        <v>0.00167308</v>
      </c>
      <c r="I53" s="52">
        <v>0.12213483999999998</v>
      </c>
      <c r="J53" s="52">
        <v>0.02258658</v>
      </c>
      <c r="K53" s="52">
        <v>0.05939433999999999</v>
      </c>
      <c r="L53" s="52">
        <v>0.01422118</v>
      </c>
      <c r="M53" s="52">
        <v>0.02593274</v>
      </c>
      <c r="N53" s="52">
        <v>0.009201939999999999</v>
      </c>
      <c r="O53" s="52">
        <v>0.009201939999999999</v>
      </c>
      <c r="P53" s="52">
        <v>0.01338464</v>
      </c>
      <c r="Q53" s="54">
        <f t="shared" si="0"/>
        <v>0.41994308</v>
      </c>
      <c r="R53" s="52">
        <v>0.0050192399999999995</v>
      </c>
      <c r="S53" s="52">
        <v>0.08449054</v>
      </c>
      <c r="T53" s="52"/>
      <c r="U53" s="52"/>
      <c r="V53" s="55">
        <v>0.9570017599999999</v>
      </c>
      <c r="W53" s="101"/>
    </row>
    <row r="54" spans="1:23" ht="12.75">
      <c r="A54" s="210"/>
      <c r="B54" s="209"/>
      <c r="C54" s="210"/>
      <c r="D54" s="34" t="s">
        <v>166</v>
      </c>
      <c r="E54" s="52">
        <v>3</v>
      </c>
      <c r="F54" s="52">
        <v>0.14472142</v>
      </c>
      <c r="G54" s="52">
        <v>0.14723103999999998</v>
      </c>
      <c r="H54" s="52">
        <v>0.00167308</v>
      </c>
      <c r="I54" s="52">
        <v>0.12213483999999998</v>
      </c>
      <c r="J54" s="52">
        <v>0.02258658</v>
      </c>
      <c r="K54" s="52">
        <v>0.05939433999999999</v>
      </c>
      <c r="L54" s="52">
        <v>0.01422118</v>
      </c>
      <c r="M54" s="52">
        <v>0.02593274</v>
      </c>
      <c r="N54" s="52">
        <v>0.009201939999999999</v>
      </c>
      <c r="O54" s="52">
        <v>0.009201939999999999</v>
      </c>
      <c r="P54" s="52">
        <v>0.01338464</v>
      </c>
      <c r="Q54" s="54">
        <f t="shared" si="0"/>
        <v>0.46193932000000004</v>
      </c>
      <c r="R54" s="52">
        <v>0.0050192399999999995</v>
      </c>
      <c r="S54" s="52">
        <v>0.08449054</v>
      </c>
      <c r="T54" s="52"/>
      <c r="U54" s="52"/>
      <c r="V54" s="55">
        <v>0.9989979999999999</v>
      </c>
      <c r="W54" s="101"/>
    </row>
    <row r="55" spans="1:23" ht="12.75">
      <c r="A55" s="210"/>
      <c r="B55" s="209"/>
      <c r="C55" s="210"/>
      <c r="D55" s="34" t="s">
        <v>349</v>
      </c>
      <c r="E55" s="52">
        <v>1</v>
      </c>
      <c r="F55" s="52">
        <v>0.14472142</v>
      </c>
      <c r="G55" s="52">
        <v>0.14723103999999998</v>
      </c>
      <c r="H55" s="52">
        <v>0.00167308</v>
      </c>
      <c r="I55" s="52">
        <v>0.12213483999999998</v>
      </c>
      <c r="J55" s="52">
        <v>0.02258658</v>
      </c>
      <c r="K55" s="52">
        <v>0.05939433999999999</v>
      </c>
      <c r="L55" s="52">
        <v>0.01422118</v>
      </c>
      <c r="M55" s="52">
        <v>0.02593274</v>
      </c>
      <c r="N55" s="52">
        <v>0.009201939999999999</v>
      </c>
      <c r="O55" s="52">
        <v>0.009201939999999999</v>
      </c>
      <c r="P55" s="52">
        <v>0.01338464</v>
      </c>
      <c r="Q55" s="54">
        <f t="shared" si="0"/>
        <v>0.5265447000000004</v>
      </c>
      <c r="R55" s="52">
        <v>0.0050192399999999995</v>
      </c>
      <c r="S55" s="52">
        <v>0.08449054</v>
      </c>
      <c r="T55" s="52">
        <v>0.03539244</v>
      </c>
      <c r="U55" s="100">
        <v>0.8</v>
      </c>
      <c r="V55" s="55">
        <v>1.8989958200000003</v>
      </c>
      <c r="W55" s="101"/>
    </row>
    <row r="56" spans="1:23" ht="12.75">
      <c r="A56" s="210"/>
      <c r="B56" s="209"/>
      <c r="C56" s="210"/>
      <c r="D56" s="34" t="s">
        <v>349</v>
      </c>
      <c r="E56" s="52">
        <v>2</v>
      </c>
      <c r="F56" s="52">
        <v>0.14472142</v>
      </c>
      <c r="G56" s="52">
        <v>0.14723103999999998</v>
      </c>
      <c r="H56" s="52">
        <v>0.00167308</v>
      </c>
      <c r="I56" s="52">
        <v>0.12213483999999998</v>
      </c>
      <c r="J56" s="52">
        <v>0.02258658</v>
      </c>
      <c r="K56" s="52">
        <v>0.05939433999999999</v>
      </c>
      <c r="L56" s="52">
        <v>0.01422118</v>
      </c>
      <c r="M56" s="52">
        <v>0.02593274</v>
      </c>
      <c r="N56" s="52">
        <v>0.009201939999999999</v>
      </c>
      <c r="O56" s="52">
        <v>0.009201939999999999</v>
      </c>
      <c r="P56" s="52">
        <v>0.01338464</v>
      </c>
      <c r="Q56" s="54">
        <f t="shared" si="0"/>
        <v>0.4045448400000001</v>
      </c>
      <c r="R56" s="52">
        <v>0.0050192399999999995</v>
      </c>
      <c r="S56" s="52">
        <v>0.08449054</v>
      </c>
      <c r="T56" s="52">
        <v>0.03539244</v>
      </c>
      <c r="U56" s="100">
        <v>0.8</v>
      </c>
      <c r="V56" s="55">
        <v>1.77699596</v>
      </c>
      <c r="W56" s="101"/>
    </row>
    <row r="57" spans="1:23" ht="12.75">
      <c r="A57" s="210"/>
      <c r="B57" s="209"/>
      <c r="C57" s="210"/>
      <c r="D57" s="34" t="s">
        <v>349</v>
      </c>
      <c r="E57" s="52">
        <v>3</v>
      </c>
      <c r="F57" s="52">
        <v>0.14472142</v>
      </c>
      <c r="G57" s="52">
        <v>0.14723103999999998</v>
      </c>
      <c r="H57" s="52">
        <v>0.00167308</v>
      </c>
      <c r="I57" s="52">
        <v>0.12213483999999998</v>
      </c>
      <c r="J57" s="52">
        <v>0.02258658</v>
      </c>
      <c r="K57" s="52">
        <v>0.05939433999999999</v>
      </c>
      <c r="L57" s="52">
        <v>0.01422118</v>
      </c>
      <c r="M57" s="52">
        <v>0.02593274</v>
      </c>
      <c r="N57" s="52">
        <v>0.009201939999999999</v>
      </c>
      <c r="O57" s="52">
        <v>0.009201939999999999</v>
      </c>
      <c r="P57" s="52">
        <v>0.01338464</v>
      </c>
      <c r="Q57" s="54">
        <f t="shared" si="0"/>
        <v>0.44655276999999993</v>
      </c>
      <c r="R57" s="52">
        <v>0.0050192399999999995</v>
      </c>
      <c r="S57" s="52">
        <v>0.08449054</v>
      </c>
      <c r="T57" s="52">
        <v>0.03539244</v>
      </c>
      <c r="U57" s="100">
        <v>0.8</v>
      </c>
      <c r="V57" s="55">
        <v>1.8190038899999998</v>
      </c>
      <c r="W57" s="101"/>
    </row>
    <row r="58" spans="1:23" ht="12.75">
      <c r="A58" s="210">
        <v>9</v>
      </c>
      <c r="B58" s="209" t="s">
        <v>262</v>
      </c>
      <c r="C58" s="210">
        <v>113</v>
      </c>
      <c r="D58" s="34" t="s">
        <v>166</v>
      </c>
      <c r="E58" s="52">
        <v>1</v>
      </c>
      <c r="F58" s="52">
        <v>0.10048644000000001</v>
      </c>
      <c r="G58" s="52">
        <v>0.14328622000000002</v>
      </c>
      <c r="H58" s="52">
        <v>0.0018608600000000002</v>
      </c>
      <c r="I58" s="52">
        <v>0.13584278</v>
      </c>
      <c r="J58" s="52">
        <v>0.025121610000000003</v>
      </c>
      <c r="K58" s="52">
        <v>0.06606053</v>
      </c>
      <c r="L58" s="52">
        <v>0.01581731</v>
      </c>
      <c r="M58" s="52">
        <v>0.028843330000000004</v>
      </c>
      <c r="N58" s="52">
        <v>0.0065130100000000005</v>
      </c>
      <c r="O58" s="52">
        <v>0.0065130100000000005</v>
      </c>
      <c r="P58" s="52">
        <v>0.014886880000000002</v>
      </c>
      <c r="Q58" s="54">
        <f t="shared" si="0"/>
        <v>0.5779165000000002</v>
      </c>
      <c r="R58" s="52">
        <v>0.0027912900000000005</v>
      </c>
      <c r="S58" s="52">
        <v>0.09490386</v>
      </c>
      <c r="T58" s="52"/>
      <c r="U58" s="52"/>
      <c r="V58" s="55">
        <v>1.0850008500000001</v>
      </c>
      <c r="W58" s="101"/>
    </row>
    <row r="59" spans="1:23" ht="12.75">
      <c r="A59" s="210"/>
      <c r="B59" s="209"/>
      <c r="C59" s="210"/>
      <c r="D59" s="34" t="s">
        <v>166</v>
      </c>
      <c r="E59" s="52">
        <v>2</v>
      </c>
      <c r="F59" s="52">
        <v>0.10048644000000001</v>
      </c>
      <c r="G59" s="52">
        <v>0.14328622000000002</v>
      </c>
      <c r="H59" s="52">
        <v>0.0018608600000000002</v>
      </c>
      <c r="I59" s="52">
        <v>0.13584278</v>
      </c>
      <c r="J59" s="52">
        <v>0.025121610000000003</v>
      </c>
      <c r="K59" s="52">
        <v>0.06606053</v>
      </c>
      <c r="L59" s="52">
        <v>0.01581731</v>
      </c>
      <c r="M59" s="52">
        <v>0.028843330000000004</v>
      </c>
      <c r="N59" s="52">
        <v>0.0065130100000000005</v>
      </c>
      <c r="O59" s="52">
        <v>0.0065130100000000005</v>
      </c>
      <c r="P59" s="52">
        <v>0.014886880000000002</v>
      </c>
      <c r="Q59" s="54">
        <f t="shared" si="0"/>
        <v>0.45591565</v>
      </c>
      <c r="R59" s="52">
        <v>0.0027912900000000005</v>
      </c>
      <c r="S59" s="52">
        <v>0.09490386</v>
      </c>
      <c r="T59" s="52"/>
      <c r="U59" s="52"/>
      <c r="V59" s="55">
        <v>0.963</v>
      </c>
      <c r="W59" s="101"/>
    </row>
    <row r="60" spans="1:23" ht="12.75">
      <c r="A60" s="210"/>
      <c r="B60" s="209"/>
      <c r="C60" s="210"/>
      <c r="D60" s="34" t="s">
        <v>166</v>
      </c>
      <c r="E60" s="52">
        <v>3</v>
      </c>
      <c r="F60" s="52">
        <v>0.10048644000000001</v>
      </c>
      <c r="G60" s="52">
        <v>0.14328622000000002</v>
      </c>
      <c r="H60" s="52">
        <v>0.0018608600000000002</v>
      </c>
      <c r="I60" s="52">
        <v>0.13584278</v>
      </c>
      <c r="J60" s="52">
        <v>0.025121610000000003</v>
      </c>
      <c r="K60" s="52">
        <v>0.06606053</v>
      </c>
      <c r="L60" s="52">
        <v>0.01581731</v>
      </c>
      <c r="M60" s="52">
        <v>0.028843330000000004</v>
      </c>
      <c r="N60" s="52">
        <v>0.0065130100000000005</v>
      </c>
      <c r="O60" s="52">
        <v>0.0065130100000000005</v>
      </c>
      <c r="P60" s="52">
        <v>0.014886880000000002</v>
      </c>
      <c r="Q60" s="54">
        <f t="shared" si="0"/>
        <v>0.49791564999999993</v>
      </c>
      <c r="R60" s="52">
        <v>0.0027912900000000005</v>
      </c>
      <c r="S60" s="52">
        <v>0.09490386</v>
      </c>
      <c r="T60" s="52"/>
      <c r="U60" s="52"/>
      <c r="V60" s="55">
        <v>1.005</v>
      </c>
      <c r="W60" s="101"/>
    </row>
    <row r="61" spans="1:23" ht="12.75">
      <c r="A61" s="210"/>
      <c r="B61" s="209"/>
      <c r="C61" s="210"/>
      <c r="D61" s="34" t="s">
        <v>349</v>
      </c>
      <c r="E61" s="52">
        <v>1</v>
      </c>
      <c r="F61" s="52">
        <v>0.10048644000000001</v>
      </c>
      <c r="G61" s="52">
        <v>0.14328622000000002</v>
      </c>
      <c r="H61" s="52">
        <v>0.0018608600000000002</v>
      </c>
      <c r="I61" s="52">
        <v>0.13584278</v>
      </c>
      <c r="J61" s="52">
        <v>0.025121610000000003</v>
      </c>
      <c r="K61" s="52">
        <v>0.06606053</v>
      </c>
      <c r="L61" s="52">
        <v>0.01581731</v>
      </c>
      <c r="M61" s="52">
        <v>0.028843330000000004</v>
      </c>
      <c r="N61" s="52">
        <v>0.0065130100000000005</v>
      </c>
      <c r="O61" s="52">
        <v>0.0065130100000000005</v>
      </c>
      <c r="P61" s="52">
        <v>0.014886880000000002</v>
      </c>
      <c r="Q61" s="54">
        <f t="shared" si="0"/>
        <v>0.5653190099999997</v>
      </c>
      <c r="R61" s="52">
        <v>0.0027912900000000005</v>
      </c>
      <c r="S61" s="52">
        <v>0.09490386</v>
      </c>
      <c r="T61" s="52">
        <v>0.03260056</v>
      </c>
      <c r="U61" s="100">
        <v>0.8</v>
      </c>
      <c r="V61" s="55">
        <v>1.9050039199999997</v>
      </c>
      <c r="W61" s="101"/>
    </row>
    <row r="62" spans="1:23" ht="12.75">
      <c r="A62" s="210"/>
      <c r="B62" s="209"/>
      <c r="C62" s="210"/>
      <c r="D62" s="34" t="s">
        <v>349</v>
      </c>
      <c r="E62" s="52">
        <v>2</v>
      </c>
      <c r="F62" s="52">
        <v>0.10048644000000001</v>
      </c>
      <c r="G62" s="52">
        <v>0.14328622000000002</v>
      </c>
      <c r="H62" s="52">
        <v>0.0018608600000000002</v>
      </c>
      <c r="I62" s="52">
        <v>0.13584278</v>
      </c>
      <c r="J62" s="52">
        <v>0.025121610000000003</v>
      </c>
      <c r="K62" s="52">
        <v>0.06606053</v>
      </c>
      <c r="L62" s="52">
        <v>0.01581731</v>
      </c>
      <c r="M62" s="52">
        <v>0.028843330000000004</v>
      </c>
      <c r="N62" s="52">
        <v>0.0065130100000000005</v>
      </c>
      <c r="O62" s="52">
        <v>0.0065130100000000005</v>
      </c>
      <c r="P62" s="52">
        <v>0.014886880000000002</v>
      </c>
      <c r="Q62" s="54">
        <f t="shared" si="0"/>
        <v>0.4433150899999999</v>
      </c>
      <c r="R62" s="52">
        <v>0.0027912900000000005</v>
      </c>
      <c r="S62" s="52">
        <v>0.09490386</v>
      </c>
      <c r="T62" s="52">
        <v>0.03260056</v>
      </c>
      <c r="U62" s="100">
        <v>0.8</v>
      </c>
      <c r="V62" s="55">
        <v>1.783</v>
      </c>
      <c r="W62" s="101"/>
    </row>
    <row r="63" spans="1:23" ht="12.75">
      <c r="A63" s="210"/>
      <c r="B63" s="209"/>
      <c r="C63" s="210"/>
      <c r="D63" s="34" t="s">
        <v>349</v>
      </c>
      <c r="E63" s="52">
        <v>3</v>
      </c>
      <c r="F63" s="52">
        <v>0.10048644000000001</v>
      </c>
      <c r="G63" s="52">
        <v>0.14328622000000002</v>
      </c>
      <c r="H63" s="52">
        <v>0.0018608600000000002</v>
      </c>
      <c r="I63" s="52">
        <v>0.13584278</v>
      </c>
      <c r="J63" s="52">
        <v>0.025121610000000003</v>
      </c>
      <c r="K63" s="52">
        <v>0.06606053</v>
      </c>
      <c r="L63" s="52">
        <v>0.01581731</v>
      </c>
      <c r="M63" s="52">
        <v>0.028843330000000004</v>
      </c>
      <c r="N63" s="52">
        <v>0.0065130100000000005</v>
      </c>
      <c r="O63" s="52">
        <v>0.0065130100000000005</v>
      </c>
      <c r="P63" s="52">
        <v>0.014886880000000002</v>
      </c>
      <c r="Q63" s="54">
        <f t="shared" si="0"/>
        <v>0.48531508999999995</v>
      </c>
      <c r="R63" s="52">
        <v>0.0027912900000000005</v>
      </c>
      <c r="S63" s="52">
        <v>0.09490386</v>
      </c>
      <c r="T63" s="52">
        <v>0.03260056</v>
      </c>
      <c r="U63" s="100">
        <v>0.8</v>
      </c>
      <c r="V63" s="55">
        <v>1.825</v>
      </c>
      <c r="W63" s="101"/>
    </row>
    <row r="64" spans="1:23" ht="12.75">
      <c r="A64" s="210">
        <v>10</v>
      </c>
      <c r="B64" s="209" t="s">
        <v>276</v>
      </c>
      <c r="C64" s="210">
        <v>24</v>
      </c>
      <c r="D64" s="34" t="s">
        <v>166</v>
      </c>
      <c r="E64" s="52">
        <v>1</v>
      </c>
      <c r="F64" s="52">
        <v>0.16743482999999998</v>
      </c>
      <c r="G64" s="52">
        <v>0.12855186</v>
      </c>
      <c r="H64" s="52">
        <v>0.00238059</v>
      </c>
      <c r="I64" s="52">
        <v>0.11585537999999998</v>
      </c>
      <c r="J64" s="52">
        <v>0.02142531</v>
      </c>
      <c r="K64" s="52">
        <v>0.05634062999999999</v>
      </c>
      <c r="L64" s="52">
        <v>0.01349001</v>
      </c>
      <c r="M64" s="52">
        <v>0.02459943</v>
      </c>
      <c r="N64" s="52">
        <v>0.0079353</v>
      </c>
      <c r="O64" s="52">
        <v>0.0079353</v>
      </c>
      <c r="P64" s="52">
        <v>0.01269648</v>
      </c>
      <c r="Q64" s="54">
        <f t="shared" si="0"/>
        <v>0.53622162</v>
      </c>
      <c r="R64" s="52">
        <v>0.00555471</v>
      </c>
      <c r="S64" s="52">
        <v>0.09443006999999999</v>
      </c>
      <c r="T64" s="52"/>
      <c r="U64" s="52"/>
      <c r="V64" s="55">
        <v>1.0789961399999999</v>
      </c>
      <c r="W64" s="101"/>
    </row>
    <row r="65" spans="1:23" ht="12.75">
      <c r="A65" s="210"/>
      <c r="B65" s="209"/>
      <c r="C65" s="210"/>
      <c r="D65" s="34" t="s">
        <v>166</v>
      </c>
      <c r="E65" s="52">
        <v>2</v>
      </c>
      <c r="F65" s="52">
        <v>0.16743482999999998</v>
      </c>
      <c r="G65" s="52">
        <v>0.12855186</v>
      </c>
      <c r="H65" s="52">
        <v>0.00238059</v>
      </c>
      <c r="I65" s="52">
        <v>0.11585537999999998</v>
      </c>
      <c r="J65" s="52">
        <v>0.02142531</v>
      </c>
      <c r="K65" s="52">
        <v>0.05634062999999999</v>
      </c>
      <c r="L65" s="52">
        <v>0.01349001</v>
      </c>
      <c r="M65" s="52">
        <v>0.02459943</v>
      </c>
      <c r="N65" s="52">
        <v>0.0079353</v>
      </c>
      <c r="O65" s="52">
        <v>0.0079353</v>
      </c>
      <c r="P65" s="52">
        <v>0.01269648</v>
      </c>
      <c r="Q65" s="54">
        <f t="shared" si="0"/>
        <v>0.41422265999999996</v>
      </c>
      <c r="R65" s="52">
        <v>0.00555471</v>
      </c>
      <c r="S65" s="52">
        <v>0.09443006999999999</v>
      </c>
      <c r="T65" s="52"/>
      <c r="U65" s="52"/>
      <c r="V65" s="55">
        <v>0.9569971799999999</v>
      </c>
      <c r="W65" s="101"/>
    </row>
    <row r="66" spans="1:23" ht="12.75">
      <c r="A66" s="210"/>
      <c r="B66" s="209"/>
      <c r="C66" s="210"/>
      <c r="D66" s="34" t="s">
        <v>166</v>
      </c>
      <c r="E66" s="52">
        <v>3</v>
      </c>
      <c r="F66" s="52">
        <v>0.16743482999999998</v>
      </c>
      <c r="G66" s="52">
        <v>0.12855186</v>
      </c>
      <c r="H66" s="52">
        <v>0.00238059</v>
      </c>
      <c r="I66" s="52">
        <v>0.11585537999999998</v>
      </c>
      <c r="J66" s="52">
        <v>0.02142531</v>
      </c>
      <c r="K66" s="52">
        <v>0.05634062999999999</v>
      </c>
      <c r="L66" s="52">
        <v>0.01349001</v>
      </c>
      <c r="M66" s="52">
        <v>0.02459943</v>
      </c>
      <c r="N66" s="52">
        <v>0.0079353</v>
      </c>
      <c r="O66" s="52">
        <v>0.0079353</v>
      </c>
      <c r="P66" s="52">
        <v>0.01269648</v>
      </c>
      <c r="Q66" s="54">
        <f t="shared" si="0"/>
        <v>0.45622764000000016</v>
      </c>
      <c r="R66" s="52">
        <v>0.00555471</v>
      </c>
      <c r="S66" s="52">
        <v>0.09443006999999999</v>
      </c>
      <c r="T66" s="52"/>
      <c r="U66" s="52"/>
      <c r="V66" s="55">
        <v>0.9990021600000001</v>
      </c>
      <c r="W66" s="101"/>
    </row>
    <row r="67" spans="1:23" ht="12.75">
      <c r="A67" s="210"/>
      <c r="B67" s="209"/>
      <c r="C67" s="210"/>
      <c r="D67" s="34" t="s">
        <v>349</v>
      </c>
      <c r="E67" s="52">
        <v>1</v>
      </c>
      <c r="F67" s="52">
        <v>0.16743482999999998</v>
      </c>
      <c r="G67" s="52">
        <v>0.12855186</v>
      </c>
      <c r="H67" s="52">
        <v>0.00238059</v>
      </c>
      <c r="I67" s="52">
        <v>0.11585537999999998</v>
      </c>
      <c r="J67" s="52">
        <v>0.02142531</v>
      </c>
      <c r="K67" s="52">
        <v>0.05634062999999999</v>
      </c>
      <c r="L67" s="52">
        <v>0.01349001</v>
      </c>
      <c r="M67" s="52">
        <v>0.02459943</v>
      </c>
      <c r="N67" s="52">
        <v>0.0079353</v>
      </c>
      <c r="O67" s="52">
        <v>0.0079353</v>
      </c>
      <c r="P67" s="52">
        <v>0.01269648</v>
      </c>
      <c r="Q67" s="54">
        <f t="shared" si="0"/>
        <v>0.51510323</v>
      </c>
      <c r="R67" s="52">
        <v>0.00555471</v>
      </c>
      <c r="S67" s="52">
        <v>0.09443006999999999</v>
      </c>
      <c r="T67" s="52">
        <v>0.041128529999999996</v>
      </c>
      <c r="U67" s="100">
        <v>0.8</v>
      </c>
      <c r="V67" s="55">
        <v>1.89900628</v>
      </c>
      <c r="W67" s="101"/>
    </row>
    <row r="68" spans="1:23" ht="12.75">
      <c r="A68" s="210"/>
      <c r="B68" s="209"/>
      <c r="C68" s="210"/>
      <c r="D68" s="34" t="s">
        <v>349</v>
      </c>
      <c r="E68" s="52">
        <v>2</v>
      </c>
      <c r="F68" s="52">
        <v>0.16743482999999998</v>
      </c>
      <c r="G68" s="52">
        <v>0.12855186</v>
      </c>
      <c r="H68" s="52">
        <v>0.00238059</v>
      </c>
      <c r="I68" s="52">
        <v>0.11585537999999998</v>
      </c>
      <c r="J68" s="52">
        <v>0.02142531</v>
      </c>
      <c r="K68" s="52">
        <v>0.05634062999999999</v>
      </c>
      <c r="L68" s="52">
        <v>0.01349001</v>
      </c>
      <c r="M68" s="52">
        <v>0.02459943</v>
      </c>
      <c r="N68" s="52">
        <v>0.0079353</v>
      </c>
      <c r="O68" s="52">
        <v>0.0079353</v>
      </c>
      <c r="P68" s="52">
        <v>0.01269648</v>
      </c>
      <c r="Q68" s="54">
        <f t="shared" si="0"/>
        <v>0.39309353999999996</v>
      </c>
      <c r="R68" s="52">
        <v>0.00555471</v>
      </c>
      <c r="S68" s="52">
        <v>0.09443006999999999</v>
      </c>
      <c r="T68" s="52">
        <v>0.041128529999999996</v>
      </c>
      <c r="U68" s="100">
        <v>0.8</v>
      </c>
      <c r="V68" s="55">
        <v>1.77699659</v>
      </c>
      <c r="W68" s="101"/>
    </row>
    <row r="69" spans="1:23" ht="12.75">
      <c r="A69" s="210"/>
      <c r="B69" s="209"/>
      <c r="C69" s="210"/>
      <c r="D69" s="34" t="s">
        <v>349</v>
      </c>
      <c r="E69" s="52">
        <v>3</v>
      </c>
      <c r="F69" s="52">
        <v>0.16743482999999998</v>
      </c>
      <c r="G69" s="52">
        <v>0.12855186</v>
      </c>
      <c r="H69" s="52">
        <v>0.00238059</v>
      </c>
      <c r="I69" s="52">
        <v>0.11585537999999998</v>
      </c>
      <c r="J69" s="52">
        <v>0.02142531</v>
      </c>
      <c r="K69" s="52">
        <v>0.05634062999999999</v>
      </c>
      <c r="L69" s="52">
        <v>0.01349001</v>
      </c>
      <c r="M69" s="52">
        <v>0.02459943</v>
      </c>
      <c r="N69" s="52">
        <v>0.0079353</v>
      </c>
      <c r="O69" s="52">
        <v>0.0079353</v>
      </c>
      <c r="P69" s="52">
        <v>0.01269648</v>
      </c>
      <c r="Q69" s="54">
        <f t="shared" si="0"/>
        <v>0.4350937799999999</v>
      </c>
      <c r="R69" s="52">
        <v>0.00555471</v>
      </c>
      <c r="S69" s="52">
        <v>0.09443006999999999</v>
      </c>
      <c r="T69" s="52">
        <v>0.04112853</v>
      </c>
      <c r="U69" s="100">
        <v>0.8</v>
      </c>
      <c r="V69" s="55">
        <v>1.81899683</v>
      </c>
      <c r="W69" s="101"/>
    </row>
    <row r="70" spans="1:23" ht="12.75">
      <c r="A70" s="210">
        <v>11</v>
      </c>
      <c r="B70" s="209" t="s">
        <v>268</v>
      </c>
      <c r="C70" s="210">
        <v>115</v>
      </c>
      <c r="D70" s="34" t="s">
        <v>166</v>
      </c>
      <c r="E70" s="52">
        <v>1</v>
      </c>
      <c r="F70" s="52">
        <v>0.1978776</v>
      </c>
      <c r="G70" s="52">
        <v>0.12862044</v>
      </c>
      <c r="H70" s="52">
        <v>0.00164898</v>
      </c>
      <c r="I70" s="52">
        <v>0.12037553999999999</v>
      </c>
      <c r="J70" s="52">
        <v>0.02226123</v>
      </c>
      <c r="K70" s="52">
        <v>0.05853878999999999</v>
      </c>
      <c r="L70" s="52">
        <v>0.01401633</v>
      </c>
      <c r="M70" s="52">
        <v>0.02555919</v>
      </c>
      <c r="N70" s="52">
        <v>0.007420409999999999</v>
      </c>
      <c r="O70" s="52">
        <v>0.007420409999999999</v>
      </c>
      <c r="P70" s="52">
        <v>0.01154286</v>
      </c>
      <c r="Q70" s="54">
        <f t="shared" si="0"/>
        <v>0.5317691300000001</v>
      </c>
      <c r="R70" s="52">
        <v>0.00659592</v>
      </c>
      <c r="S70" s="52">
        <v>0.07173062999999999</v>
      </c>
      <c r="T70" s="52"/>
      <c r="U70" s="52"/>
      <c r="V70" s="55">
        <v>1.08500192</v>
      </c>
      <c r="W70" s="101"/>
    </row>
    <row r="71" spans="1:23" ht="12.75">
      <c r="A71" s="210"/>
      <c r="B71" s="209"/>
      <c r="C71" s="210"/>
      <c r="D71" s="34" t="s">
        <v>166</v>
      </c>
      <c r="E71" s="52">
        <v>2</v>
      </c>
      <c r="F71" s="52">
        <v>0.1978776</v>
      </c>
      <c r="G71" s="52">
        <v>0.12862044</v>
      </c>
      <c r="H71" s="52">
        <v>0.00164898</v>
      </c>
      <c r="I71" s="52">
        <v>0.12037553999999999</v>
      </c>
      <c r="J71" s="52">
        <v>0.02226123</v>
      </c>
      <c r="K71" s="52">
        <v>0.05853878999999999</v>
      </c>
      <c r="L71" s="52">
        <v>0.01401633</v>
      </c>
      <c r="M71" s="52">
        <v>0.02555919</v>
      </c>
      <c r="N71" s="52">
        <v>0.007420409999999999</v>
      </c>
      <c r="O71" s="52">
        <v>0.007420409999999999</v>
      </c>
      <c r="P71" s="52">
        <v>0.01154286</v>
      </c>
      <c r="Q71" s="54">
        <f t="shared" si="0"/>
        <v>0.40977153</v>
      </c>
      <c r="R71" s="52">
        <v>0.00659592</v>
      </c>
      <c r="S71" s="52">
        <v>0.07173062999999999</v>
      </c>
      <c r="T71" s="52"/>
      <c r="U71" s="52"/>
      <c r="V71" s="55">
        <v>0.9630043199999999</v>
      </c>
      <c r="W71" s="101"/>
    </row>
    <row r="72" spans="1:23" ht="12.75">
      <c r="A72" s="210"/>
      <c r="B72" s="209"/>
      <c r="C72" s="210"/>
      <c r="D72" s="34" t="s">
        <v>166</v>
      </c>
      <c r="E72" s="52">
        <v>3</v>
      </c>
      <c r="F72" s="52">
        <v>0.1978776</v>
      </c>
      <c r="G72" s="52">
        <v>0.12862044</v>
      </c>
      <c r="H72" s="52">
        <v>0.00164898</v>
      </c>
      <c r="I72" s="52">
        <v>0.12037553999999999</v>
      </c>
      <c r="J72" s="52">
        <v>0.02226123</v>
      </c>
      <c r="K72" s="52">
        <v>0.05853878999999999</v>
      </c>
      <c r="L72" s="52">
        <v>0.01401633</v>
      </c>
      <c r="M72" s="52">
        <v>0.02555919</v>
      </c>
      <c r="N72" s="52">
        <v>0.007420409999999999</v>
      </c>
      <c r="O72" s="52">
        <v>0.007420409999999999</v>
      </c>
      <c r="P72" s="52">
        <v>0.01154286</v>
      </c>
      <c r="Q72" s="54">
        <f t="shared" si="0"/>
        <v>0.45177281000000014</v>
      </c>
      <c r="R72" s="52">
        <v>0.00659592</v>
      </c>
      <c r="S72" s="52">
        <v>0.07173062999999999</v>
      </c>
      <c r="T72" s="52"/>
      <c r="U72" s="52"/>
      <c r="V72" s="55">
        <v>1.0050056</v>
      </c>
      <c r="W72" s="101"/>
    </row>
    <row r="73" spans="1:23" ht="12.75">
      <c r="A73" s="210"/>
      <c r="B73" s="209"/>
      <c r="C73" s="210"/>
      <c r="D73" s="34" t="s">
        <v>349</v>
      </c>
      <c r="E73" s="52">
        <v>1</v>
      </c>
      <c r="F73" s="52">
        <v>0.1978776</v>
      </c>
      <c r="G73" s="52">
        <v>0.12862044</v>
      </c>
      <c r="H73" s="52">
        <v>0.00164898</v>
      </c>
      <c r="I73" s="52">
        <v>0.12037553999999999</v>
      </c>
      <c r="J73" s="52">
        <v>0.02226123</v>
      </c>
      <c r="K73" s="52">
        <v>0.05853878999999999</v>
      </c>
      <c r="L73" s="52">
        <v>0.01401633</v>
      </c>
      <c r="M73" s="52">
        <v>0.02555919</v>
      </c>
      <c r="N73" s="52">
        <v>0.007420409999999999</v>
      </c>
      <c r="O73" s="52">
        <v>0.007420409999999999</v>
      </c>
      <c r="P73" s="52">
        <v>0.01154286</v>
      </c>
      <c r="Q73" s="54">
        <f t="shared" si="0"/>
        <v>0.53117228</v>
      </c>
      <c r="R73" s="52">
        <v>0.00659592</v>
      </c>
      <c r="S73" s="52">
        <v>0.07173062999999999</v>
      </c>
      <c r="T73" s="52">
        <v>0.020599250000000003</v>
      </c>
      <c r="U73" s="100">
        <v>0.8</v>
      </c>
      <c r="V73" s="55">
        <v>1.90500432</v>
      </c>
      <c r="W73" s="101"/>
    </row>
    <row r="74" spans="1:23" ht="12.75">
      <c r="A74" s="210"/>
      <c r="B74" s="209"/>
      <c r="C74" s="210"/>
      <c r="D74" s="34" t="s">
        <v>349</v>
      </c>
      <c r="E74" s="52">
        <v>2</v>
      </c>
      <c r="F74" s="52">
        <v>0.1978776</v>
      </c>
      <c r="G74" s="52">
        <v>0.12862044</v>
      </c>
      <c r="H74" s="52">
        <v>0.00164898</v>
      </c>
      <c r="I74" s="52">
        <v>0.12037553999999999</v>
      </c>
      <c r="J74" s="52">
        <v>0.02226123</v>
      </c>
      <c r="K74" s="52">
        <v>0.05853878999999999</v>
      </c>
      <c r="L74" s="52">
        <v>0.01401633</v>
      </c>
      <c r="M74" s="52">
        <v>0.02555919</v>
      </c>
      <c r="N74" s="52">
        <v>0.007420409999999999</v>
      </c>
      <c r="O74" s="52">
        <v>0.007420409999999999</v>
      </c>
      <c r="P74" s="52">
        <v>0.01154286</v>
      </c>
      <c r="Q74" s="54">
        <f t="shared" si="0"/>
        <v>0.40916416999999994</v>
      </c>
      <c r="R74" s="52">
        <v>0.00659592</v>
      </c>
      <c r="S74" s="52">
        <v>0.07173062999999999</v>
      </c>
      <c r="T74" s="52">
        <v>0.020599250000000003</v>
      </c>
      <c r="U74" s="100">
        <v>0.8</v>
      </c>
      <c r="V74" s="55">
        <v>1.7829962099999999</v>
      </c>
      <c r="W74" s="101"/>
    </row>
    <row r="75" spans="1:23" ht="12.75">
      <c r="A75" s="210"/>
      <c r="B75" s="209"/>
      <c r="C75" s="210"/>
      <c r="D75" s="34" t="s">
        <v>349</v>
      </c>
      <c r="E75" s="52">
        <v>3</v>
      </c>
      <c r="F75" s="52">
        <v>0.1978776</v>
      </c>
      <c r="G75" s="52">
        <v>0.12862044</v>
      </c>
      <c r="H75" s="52">
        <v>0.00164898</v>
      </c>
      <c r="I75" s="52">
        <v>0.12037553999999999</v>
      </c>
      <c r="J75" s="52">
        <v>0.02226123</v>
      </c>
      <c r="K75" s="52">
        <v>0.05853878999999999</v>
      </c>
      <c r="L75" s="52">
        <v>0.01401633</v>
      </c>
      <c r="M75" s="52">
        <v>0.02555919</v>
      </c>
      <c r="N75" s="52">
        <v>0.007420409999999999</v>
      </c>
      <c r="O75" s="52">
        <v>0.007420409999999999</v>
      </c>
      <c r="P75" s="52">
        <v>0.01154286</v>
      </c>
      <c r="Q75" s="54">
        <f aca="true" t="shared" si="1" ref="Q75:Q123">V75-U75-SUM(F75:I75,N75:P75,R75:T75)</f>
        <v>0.45116970000000034</v>
      </c>
      <c r="R75" s="52">
        <v>0.00659592</v>
      </c>
      <c r="S75" s="52">
        <v>0.07173062999999999</v>
      </c>
      <c r="T75" s="52">
        <v>0.02059925</v>
      </c>
      <c r="U75" s="100">
        <v>0.8</v>
      </c>
      <c r="V75" s="55">
        <v>1.8250017400000003</v>
      </c>
      <c r="W75" s="101"/>
    </row>
    <row r="76" spans="1:23" ht="12.75">
      <c r="A76" s="210">
        <v>12</v>
      </c>
      <c r="B76" s="209" t="s">
        <v>268</v>
      </c>
      <c r="C76" s="210">
        <v>119</v>
      </c>
      <c r="D76" s="34" t="s">
        <v>166</v>
      </c>
      <c r="E76" s="52">
        <v>1</v>
      </c>
      <c r="F76" s="52">
        <v>0.21865048</v>
      </c>
      <c r="G76" s="52">
        <v>0.12482658</v>
      </c>
      <c r="H76" s="52">
        <v>0.0016317200000000001</v>
      </c>
      <c r="I76" s="52">
        <v>0.11911556</v>
      </c>
      <c r="J76" s="52">
        <v>0.02202822</v>
      </c>
      <c r="K76" s="52">
        <v>0.057926059999999994</v>
      </c>
      <c r="L76" s="52">
        <v>0.013869620000000001</v>
      </c>
      <c r="M76" s="52">
        <v>0.02529166</v>
      </c>
      <c r="N76" s="52">
        <v>0.0081586</v>
      </c>
      <c r="O76" s="52">
        <v>0.0081586</v>
      </c>
      <c r="P76" s="52">
        <v>0.011422040000000001</v>
      </c>
      <c r="Q76" s="54">
        <f t="shared" si="1"/>
        <v>0.5119730799999997</v>
      </c>
      <c r="R76" s="52">
        <v>0.0065268800000000005</v>
      </c>
      <c r="S76" s="52">
        <v>0.06853224000000001</v>
      </c>
      <c r="T76" s="52"/>
      <c r="U76" s="52"/>
      <c r="V76" s="55">
        <v>1.0789957799999998</v>
      </c>
      <c r="W76" s="101"/>
    </row>
    <row r="77" spans="1:23" ht="12.75">
      <c r="A77" s="210"/>
      <c r="B77" s="209"/>
      <c r="C77" s="210"/>
      <c r="D77" s="34" t="s">
        <v>166</v>
      </c>
      <c r="E77" s="52">
        <v>2</v>
      </c>
      <c r="F77" s="52">
        <v>0.21865048</v>
      </c>
      <c r="G77" s="52">
        <v>0.12482658</v>
      </c>
      <c r="H77" s="52">
        <v>0.0016317200000000001</v>
      </c>
      <c r="I77" s="52">
        <v>0.11911556</v>
      </c>
      <c r="J77" s="52">
        <v>0.02202822</v>
      </c>
      <c r="K77" s="52">
        <v>0.057926059999999994</v>
      </c>
      <c r="L77" s="52">
        <v>0.013869620000000001</v>
      </c>
      <c r="M77" s="52">
        <v>0.02529166</v>
      </c>
      <c r="N77" s="52">
        <v>0.0081586</v>
      </c>
      <c r="O77" s="52">
        <v>0.0081586</v>
      </c>
      <c r="P77" s="52">
        <v>0.011422040000000001</v>
      </c>
      <c r="Q77" s="54">
        <f t="shared" si="1"/>
        <v>0.38998108</v>
      </c>
      <c r="R77" s="52">
        <v>0.0065268800000000005</v>
      </c>
      <c r="S77" s="52">
        <v>0.06853224000000001</v>
      </c>
      <c r="T77" s="52"/>
      <c r="U77" s="52"/>
      <c r="V77" s="55">
        <v>0.9570037800000001</v>
      </c>
      <c r="W77" s="101"/>
    </row>
    <row r="78" spans="1:23" ht="12.75">
      <c r="A78" s="210"/>
      <c r="B78" s="209"/>
      <c r="C78" s="210"/>
      <c r="D78" s="34" t="s">
        <v>166</v>
      </c>
      <c r="E78" s="52">
        <v>3</v>
      </c>
      <c r="F78" s="52">
        <v>0.21865048</v>
      </c>
      <c r="G78" s="52">
        <v>0.12482658</v>
      </c>
      <c r="H78" s="52">
        <v>0.0016317200000000001</v>
      </c>
      <c r="I78" s="52">
        <v>0.11911556</v>
      </c>
      <c r="J78" s="52">
        <v>0.02202822</v>
      </c>
      <c r="K78" s="52">
        <v>0.057926059999999994</v>
      </c>
      <c r="L78" s="52">
        <v>0.013869620000000001</v>
      </c>
      <c r="M78" s="52">
        <v>0.02529166</v>
      </c>
      <c r="N78" s="52">
        <v>0.0081586</v>
      </c>
      <c r="O78" s="52">
        <v>0.0081586</v>
      </c>
      <c r="P78" s="52">
        <v>0.011422040000000001</v>
      </c>
      <c r="Q78" s="54">
        <f t="shared" si="1"/>
        <v>0.4319744799999998</v>
      </c>
      <c r="R78" s="52">
        <v>0.0065268800000000005</v>
      </c>
      <c r="S78" s="52">
        <v>0.06853224000000001</v>
      </c>
      <c r="T78" s="52"/>
      <c r="U78" s="52"/>
      <c r="V78" s="55">
        <v>0.9989971799999999</v>
      </c>
      <c r="W78" s="101"/>
    </row>
    <row r="79" spans="1:23" ht="12.75">
      <c r="A79" s="210"/>
      <c r="B79" s="209"/>
      <c r="C79" s="210"/>
      <c r="D79" s="34" t="s">
        <v>349</v>
      </c>
      <c r="E79" s="52">
        <v>1</v>
      </c>
      <c r="F79" s="52">
        <v>0.21865048</v>
      </c>
      <c r="G79" s="52">
        <v>0.12482658</v>
      </c>
      <c r="H79" s="52">
        <v>0.0016317200000000001</v>
      </c>
      <c r="I79" s="52">
        <v>0.11911556</v>
      </c>
      <c r="J79" s="52">
        <v>0.02202822</v>
      </c>
      <c r="K79" s="52">
        <v>0.057926059999999994</v>
      </c>
      <c r="L79" s="52">
        <v>0.013869620000000001</v>
      </c>
      <c r="M79" s="52">
        <v>0.02529166</v>
      </c>
      <c r="N79" s="52">
        <v>0.0081586</v>
      </c>
      <c r="O79" s="52">
        <v>0.0081586</v>
      </c>
      <c r="P79" s="52">
        <v>0.011422040000000001</v>
      </c>
      <c r="Q79" s="54">
        <f t="shared" si="1"/>
        <v>0.5099907099999997</v>
      </c>
      <c r="R79" s="52">
        <v>0.0065268800000000005</v>
      </c>
      <c r="S79" s="52">
        <v>0.06853224000000001</v>
      </c>
      <c r="T79" s="52">
        <v>0.02198259</v>
      </c>
      <c r="U79" s="100">
        <v>0.8</v>
      </c>
      <c r="V79" s="55">
        <v>1.898996</v>
      </c>
      <c r="W79" s="101"/>
    </row>
    <row r="80" spans="1:23" ht="12.75">
      <c r="A80" s="210"/>
      <c r="B80" s="209"/>
      <c r="C80" s="210"/>
      <c r="D80" s="34" t="s">
        <v>349</v>
      </c>
      <c r="E80" s="52">
        <v>2</v>
      </c>
      <c r="F80" s="52">
        <v>0.21865048</v>
      </c>
      <c r="G80" s="52">
        <v>0.12482658</v>
      </c>
      <c r="H80" s="52">
        <v>0.0016317200000000001</v>
      </c>
      <c r="I80" s="52">
        <v>0.11911556</v>
      </c>
      <c r="J80" s="52">
        <v>0.02202822</v>
      </c>
      <c r="K80" s="52">
        <v>0.057926059999999994</v>
      </c>
      <c r="L80" s="52">
        <v>0.013869620000000001</v>
      </c>
      <c r="M80" s="52">
        <v>0.02529166</v>
      </c>
      <c r="N80" s="52">
        <v>0.0081586</v>
      </c>
      <c r="O80" s="52">
        <v>0.0081586</v>
      </c>
      <c r="P80" s="52">
        <v>0.011422040000000001</v>
      </c>
      <c r="Q80" s="54">
        <f t="shared" si="1"/>
        <v>0.3879987100000001</v>
      </c>
      <c r="R80" s="52">
        <v>0.0065268800000000005</v>
      </c>
      <c r="S80" s="52">
        <v>0.06853224000000001</v>
      </c>
      <c r="T80" s="52">
        <v>0.02198259</v>
      </c>
      <c r="U80" s="100">
        <v>0.8</v>
      </c>
      <c r="V80" s="55">
        <v>1.7770040000000003</v>
      </c>
      <c r="W80" s="101"/>
    </row>
    <row r="81" spans="1:23" ht="12.75">
      <c r="A81" s="210"/>
      <c r="B81" s="209"/>
      <c r="C81" s="210"/>
      <c r="D81" s="34" t="s">
        <v>349</v>
      </c>
      <c r="E81" s="52">
        <v>3</v>
      </c>
      <c r="F81" s="52">
        <v>0.21865048</v>
      </c>
      <c r="G81" s="52">
        <v>0.12482658</v>
      </c>
      <c r="H81" s="52">
        <v>0.0016317200000000001</v>
      </c>
      <c r="I81" s="52">
        <v>0.11911556</v>
      </c>
      <c r="J81" s="52">
        <v>0.02202822</v>
      </c>
      <c r="K81" s="52">
        <v>0.057926059999999994</v>
      </c>
      <c r="L81" s="52">
        <v>0.013869620000000001</v>
      </c>
      <c r="M81" s="52">
        <v>0.02529166</v>
      </c>
      <c r="N81" s="52">
        <v>0.0081586</v>
      </c>
      <c r="O81" s="52">
        <v>0.0081586</v>
      </c>
      <c r="P81" s="52">
        <v>0.011422040000000001</v>
      </c>
      <c r="Q81" s="54">
        <f t="shared" si="1"/>
        <v>0.4299987099999999</v>
      </c>
      <c r="R81" s="52">
        <v>0.0065268800000000005</v>
      </c>
      <c r="S81" s="52">
        <v>0.06853224000000001</v>
      </c>
      <c r="T81" s="52">
        <v>0.02198259</v>
      </c>
      <c r="U81" s="100">
        <v>0.8</v>
      </c>
      <c r="V81" s="55">
        <v>1.819004</v>
      </c>
      <c r="W81" s="101"/>
    </row>
    <row r="82" spans="1:23" ht="12.75">
      <c r="A82" s="210">
        <v>13</v>
      </c>
      <c r="B82" s="209" t="s">
        <v>268</v>
      </c>
      <c r="C82" s="210">
        <v>113</v>
      </c>
      <c r="D82" s="34" t="s">
        <v>166</v>
      </c>
      <c r="E82" s="52">
        <v>1</v>
      </c>
      <c r="F82" s="52">
        <v>0.18801084</v>
      </c>
      <c r="G82" s="52">
        <v>0.08473728</v>
      </c>
      <c r="H82" s="52">
        <v>0.00176536</v>
      </c>
      <c r="I82" s="52">
        <v>0.12887128</v>
      </c>
      <c r="J82" s="52">
        <v>0.02383236</v>
      </c>
      <c r="K82" s="52">
        <v>0.06267028</v>
      </c>
      <c r="L82" s="52">
        <v>0.015005560000000001</v>
      </c>
      <c r="M82" s="52">
        <v>0.02736308</v>
      </c>
      <c r="N82" s="52">
        <v>0.008826800000000001</v>
      </c>
      <c r="O82" s="52">
        <v>0.008826800000000001</v>
      </c>
      <c r="P82" s="52">
        <v>0.01412288</v>
      </c>
      <c r="Q82" s="54">
        <f t="shared" si="1"/>
        <v>0.5651009799999999</v>
      </c>
      <c r="R82" s="52">
        <v>0.00617876</v>
      </c>
      <c r="S82" s="52">
        <v>0.07855851999999999</v>
      </c>
      <c r="T82" s="52"/>
      <c r="U82" s="52"/>
      <c r="V82" s="55">
        <v>1.0849995</v>
      </c>
      <c r="W82" s="101"/>
    </row>
    <row r="83" spans="1:23" ht="12.75">
      <c r="A83" s="210"/>
      <c r="B83" s="209"/>
      <c r="C83" s="210"/>
      <c r="D83" s="34" t="s">
        <v>166</v>
      </c>
      <c r="E83" s="52">
        <v>2</v>
      </c>
      <c r="F83" s="52">
        <v>0.18801084</v>
      </c>
      <c r="G83" s="52">
        <v>0.08473728</v>
      </c>
      <c r="H83" s="52">
        <v>0.00176536</v>
      </c>
      <c r="I83" s="52">
        <v>0.12887128</v>
      </c>
      <c r="J83" s="52">
        <v>0.02383236</v>
      </c>
      <c r="K83" s="52">
        <v>0.06267028</v>
      </c>
      <c r="L83" s="52">
        <v>0.015005560000000001</v>
      </c>
      <c r="M83" s="52">
        <v>0.02736308</v>
      </c>
      <c r="N83" s="52">
        <v>0.008826800000000001</v>
      </c>
      <c r="O83" s="52">
        <v>0.008826800000000001</v>
      </c>
      <c r="P83" s="52">
        <v>0.01412288</v>
      </c>
      <c r="Q83" s="54">
        <f t="shared" si="1"/>
        <v>0.44310536</v>
      </c>
      <c r="R83" s="52">
        <v>0.00617876</v>
      </c>
      <c r="S83" s="52">
        <v>0.07855851999999999</v>
      </c>
      <c r="T83" s="52"/>
      <c r="U83" s="52"/>
      <c r="V83" s="55">
        <v>0.96300388</v>
      </c>
      <c r="W83" s="101"/>
    </row>
    <row r="84" spans="1:23" ht="12.75">
      <c r="A84" s="210"/>
      <c r="B84" s="209"/>
      <c r="C84" s="210"/>
      <c r="D84" s="34" t="s">
        <v>166</v>
      </c>
      <c r="E84" s="52">
        <v>3</v>
      </c>
      <c r="F84" s="52">
        <v>0.18801084</v>
      </c>
      <c r="G84" s="52">
        <v>0.08473728</v>
      </c>
      <c r="H84" s="52">
        <v>0.00176536</v>
      </c>
      <c r="I84" s="52">
        <v>0.12887128</v>
      </c>
      <c r="J84" s="52">
        <v>0.02383236</v>
      </c>
      <c r="K84" s="52">
        <v>0.06267028</v>
      </c>
      <c r="L84" s="52">
        <v>0.015005560000000001</v>
      </c>
      <c r="M84" s="52">
        <v>0.02736308</v>
      </c>
      <c r="N84" s="52">
        <v>0.008826800000000001</v>
      </c>
      <c r="O84" s="52">
        <v>0.008826800000000001</v>
      </c>
      <c r="P84" s="52">
        <v>0.01412288</v>
      </c>
      <c r="Q84" s="54">
        <f t="shared" si="1"/>
        <v>0.48509795</v>
      </c>
      <c r="R84" s="52">
        <v>0.00617876</v>
      </c>
      <c r="S84" s="52">
        <v>0.07855851999999999</v>
      </c>
      <c r="T84" s="52"/>
      <c r="U84" s="52"/>
      <c r="V84" s="55">
        <v>1.00499647</v>
      </c>
      <c r="W84" s="101"/>
    </row>
    <row r="85" spans="1:23" ht="12.75">
      <c r="A85" s="210"/>
      <c r="B85" s="209"/>
      <c r="C85" s="210"/>
      <c r="D85" s="34" t="s">
        <v>349</v>
      </c>
      <c r="E85" s="52">
        <v>1</v>
      </c>
      <c r="F85" s="52">
        <v>0.18801084</v>
      </c>
      <c r="G85" s="52">
        <v>0.08473728</v>
      </c>
      <c r="H85" s="52">
        <v>0.00176536</v>
      </c>
      <c r="I85" s="52">
        <v>0.12887128</v>
      </c>
      <c r="J85" s="52">
        <v>0.02383236</v>
      </c>
      <c r="K85" s="52">
        <v>0.06267028</v>
      </c>
      <c r="L85" s="52">
        <v>0.015005560000000001</v>
      </c>
      <c r="M85" s="52">
        <v>0.02736308</v>
      </c>
      <c r="N85" s="52">
        <v>0.008826800000000001</v>
      </c>
      <c r="O85" s="52">
        <v>0.008826800000000001</v>
      </c>
      <c r="P85" s="52">
        <v>0.01412288</v>
      </c>
      <c r="Q85" s="54">
        <f t="shared" si="1"/>
        <v>0.5596519599999998</v>
      </c>
      <c r="R85" s="52">
        <v>0.00617876</v>
      </c>
      <c r="S85" s="52">
        <v>0.07855851999999999</v>
      </c>
      <c r="T85" s="52">
        <v>0.02545272</v>
      </c>
      <c r="U85" s="100">
        <v>0.8</v>
      </c>
      <c r="V85" s="55">
        <v>1.9050032</v>
      </c>
      <c r="W85" s="101"/>
    </row>
    <row r="86" spans="1:23" ht="12.75">
      <c r="A86" s="210"/>
      <c r="B86" s="209"/>
      <c r="C86" s="210"/>
      <c r="D86" s="34" t="s">
        <v>349</v>
      </c>
      <c r="E86" s="52">
        <v>2</v>
      </c>
      <c r="F86" s="52">
        <v>0.18801084</v>
      </c>
      <c r="G86" s="52">
        <v>0.08473728</v>
      </c>
      <c r="H86" s="52">
        <v>0.00176536</v>
      </c>
      <c r="I86" s="52">
        <v>0.12887128</v>
      </c>
      <c r="J86" s="52">
        <v>0.02383236</v>
      </c>
      <c r="K86" s="52">
        <v>0.06267028</v>
      </c>
      <c r="L86" s="52">
        <v>0.015005560000000001</v>
      </c>
      <c r="M86" s="52">
        <v>0.02736308</v>
      </c>
      <c r="N86" s="52">
        <v>0.008826800000000001</v>
      </c>
      <c r="O86" s="52">
        <v>0.008826800000000001</v>
      </c>
      <c r="P86" s="52">
        <v>0.01412288</v>
      </c>
      <c r="Q86" s="54">
        <f t="shared" si="1"/>
        <v>0.4376503599999999</v>
      </c>
      <c r="R86" s="52">
        <v>0.00617876</v>
      </c>
      <c r="S86" s="52">
        <v>0.07855851999999999</v>
      </c>
      <c r="T86" s="52">
        <v>0.02545272</v>
      </c>
      <c r="U86" s="100">
        <v>0.8</v>
      </c>
      <c r="V86" s="55">
        <v>1.7830016</v>
      </c>
      <c r="W86" s="101"/>
    </row>
    <row r="87" spans="1:23" ht="12.75">
      <c r="A87" s="210"/>
      <c r="B87" s="209"/>
      <c r="C87" s="210"/>
      <c r="D87" s="34" t="s">
        <v>349</v>
      </c>
      <c r="E87" s="52">
        <v>3</v>
      </c>
      <c r="F87" s="52">
        <v>0.18801084</v>
      </c>
      <c r="G87" s="52">
        <v>0.08473728</v>
      </c>
      <c r="H87" s="52">
        <v>0.00176536</v>
      </c>
      <c r="I87" s="52">
        <v>0.12887128</v>
      </c>
      <c r="J87" s="52">
        <v>0.02383236</v>
      </c>
      <c r="K87" s="52">
        <v>0.06267028</v>
      </c>
      <c r="L87" s="52">
        <v>0.015005560000000001</v>
      </c>
      <c r="M87" s="52">
        <v>0.02736308</v>
      </c>
      <c r="N87" s="52">
        <v>0.008826800000000001</v>
      </c>
      <c r="O87" s="52">
        <v>0.008826800000000001</v>
      </c>
      <c r="P87" s="52">
        <v>0.01412288</v>
      </c>
      <c r="Q87" s="54">
        <f t="shared" si="1"/>
        <v>0.47965035999999994</v>
      </c>
      <c r="R87" s="52">
        <v>0.00617876</v>
      </c>
      <c r="S87" s="52">
        <v>0.07855851999999999</v>
      </c>
      <c r="T87" s="52">
        <v>0.02545272</v>
      </c>
      <c r="U87" s="100">
        <v>0.8</v>
      </c>
      <c r="V87" s="55">
        <v>1.8250016</v>
      </c>
      <c r="W87" s="101"/>
    </row>
    <row r="88" spans="1:23" ht="12.75">
      <c r="A88" s="210">
        <v>14</v>
      </c>
      <c r="B88" s="209" t="s">
        <v>268</v>
      </c>
      <c r="C88" s="210">
        <v>94</v>
      </c>
      <c r="D88" s="34" t="s">
        <v>166</v>
      </c>
      <c r="E88" s="52">
        <v>1</v>
      </c>
      <c r="F88" s="52">
        <v>0.13066708</v>
      </c>
      <c r="G88" s="52">
        <v>0.1700462</v>
      </c>
      <c r="H88" s="52">
        <v>0.00178996</v>
      </c>
      <c r="I88" s="52">
        <v>0.13066708</v>
      </c>
      <c r="J88" s="52">
        <v>0.02416446</v>
      </c>
      <c r="K88" s="52">
        <v>0.06354357999999999</v>
      </c>
      <c r="L88" s="52">
        <v>0.015214660000000001</v>
      </c>
      <c r="M88" s="52">
        <v>0.02774438</v>
      </c>
      <c r="N88" s="52">
        <v>0.008054819999999999</v>
      </c>
      <c r="O88" s="52">
        <v>0.008054819999999999</v>
      </c>
      <c r="P88" s="52">
        <v>0.01252972</v>
      </c>
      <c r="Q88" s="54">
        <f t="shared" si="1"/>
        <v>0.53547764</v>
      </c>
      <c r="R88" s="52">
        <v>0.0044749</v>
      </c>
      <c r="S88" s="52">
        <v>0.08323314</v>
      </c>
      <c r="T88" s="52"/>
      <c r="U88" s="52"/>
      <c r="V88" s="55">
        <v>1.08499536</v>
      </c>
      <c r="W88" s="101"/>
    </row>
    <row r="89" spans="1:23" ht="12.75">
      <c r="A89" s="210"/>
      <c r="B89" s="209"/>
      <c r="C89" s="210"/>
      <c r="D89" s="34" t="s">
        <v>166</v>
      </c>
      <c r="E89" s="52">
        <v>2</v>
      </c>
      <c r="F89" s="52">
        <v>0.13066708</v>
      </c>
      <c r="G89" s="52">
        <v>0.1700462</v>
      </c>
      <c r="H89" s="52">
        <v>0.00178996</v>
      </c>
      <c r="I89" s="52">
        <v>0.13066708</v>
      </c>
      <c r="J89" s="52">
        <v>0.02416446</v>
      </c>
      <c r="K89" s="52">
        <v>0.06354357999999999</v>
      </c>
      <c r="L89" s="52">
        <v>0.015214660000000001</v>
      </c>
      <c r="M89" s="52">
        <v>0.02774438</v>
      </c>
      <c r="N89" s="52">
        <v>0.008054819999999999</v>
      </c>
      <c r="O89" s="52">
        <v>0.008054819999999999</v>
      </c>
      <c r="P89" s="52">
        <v>0.01252972</v>
      </c>
      <c r="Q89" s="54">
        <f t="shared" si="1"/>
        <v>0.41348076</v>
      </c>
      <c r="R89" s="52">
        <v>0.0044749</v>
      </c>
      <c r="S89" s="52">
        <v>0.08323314</v>
      </c>
      <c r="T89" s="52"/>
      <c r="U89" s="52"/>
      <c r="V89" s="55">
        <v>0.96299848</v>
      </c>
      <c r="W89" s="101"/>
    </row>
    <row r="90" spans="1:23" ht="12.75">
      <c r="A90" s="210"/>
      <c r="B90" s="209"/>
      <c r="C90" s="210"/>
      <c r="D90" s="34" t="s">
        <v>166</v>
      </c>
      <c r="E90" s="52">
        <v>3</v>
      </c>
      <c r="F90" s="52">
        <v>0.13066708</v>
      </c>
      <c r="G90" s="52">
        <v>0.1700462</v>
      </c>
      <c r="H90" s="52">
        <v>0.00178996</v>
      </c>
      <c r="I90" s="52">
        <v>0.13066708</v>
      </c>
      <c r="J90" s="52">
        <v>0.02416446</v>
      </c>
      <c r="K90" s="52">
        <v>0.06354357999999999</v>
      </c>
      <c r="L90" s="52">
        <v>0.015214660000000001</v>
      </c>
      <c r="M90" s="52">
        <v>0.02774438</v>
      </c>
      <c r="N90" s="52">
        <v>0.008054819999999999</v>
      </c>
      <c r="O90" s="52">
        <v>0.008054819999999999</v>
      </c>
      <c r="P90" s="52">
        <v>0.01252972</v>
      </c>
      <c r="Q90" s="54">
        <f t="shared" si="1"/>
        <v>0.45547704</v>
      </c>
      <c r="R90" s="52">
        <v>0.0044749</v>
      </c>
      <c r="S90" s="52">
        <v>0.08323314</v>
      </c>
      <c r="T90" s="52"/>
      <c r="U90" s="52"/>
      <c r="V90" s="55">
        <v>1.00499476</v>
      </c>
      <c r="W90" s="101"/>
    </row>
    <row r="91" spans="1:23" ht="12.75">
      <c r="A91" s="210"/>
      <c r="B91" s="209"/>
      <c r="C91" s="210"/>
      <c r="D91" s="34" t="s">
        <v>349</v>
      </c>
      <c r="E91" s="52">
        <v>1</v>
      </c>
      <c r="F91" s="52">
        <v>0.13066708</v>
      </c>
      <c r="G91" s="52">
        <v>0.1700462</v>
      </c>
      <c r="H91" s="52">
        <v>0.00178996</v>
      </c>
      <c r="I91" s="52">
        <v>0.13066708</v>
      </c>
      <c r="J91" s="52">
        <v>0.02416446</v>
      </c>
      <c r="K91" s="52">
        <v>0.06354357999999999</v>
      </c>
      <c r="L91" s="52">
        <v>0.015214660000000001</v>
      </c>
      <c r="M91" s="52">
        <v>0.02774438</v>
      </c>
      <c r="N91" s="52">
        <v>0.008054819999999999</v>
      </c>
      <c r="O91" s="52">
        <v>0.008054819999999999</v>
      </c>
      <c r="P91" s="52">
        <v>0.01252972</v>
      </c>
      <c r="Q91" s="54">
        <f t="shared" si="1"/>
        <v>0.54285506</v>
      </c>
      <c r="R91" s="52">
        <v>0.0044749</v>
      </c>
      <c r="S91" s="52">
        <v>0.08323314</v>
      </c>
      <c r="T91" s="52">
        <v>0.01262562</v>
      </c>
      <c r="U91" s="100">
        <v>0.8</v>
      </c>
      <c r="V91" s="55">
        <v>1.9049984</v>
      </c>
      <c r="W91" s="101"/>
    </row>
    <row r="92" spans="1:23" ht="12.75">
      <c r="A92" s="210"/>
      <c r="B92" s="209"/>
      <c r="C92" s="210"/>
      <c r="D92" s="34" t="s">
        <v>349</v>
      </c>
      <c r="E92" s="52">
        <v>2</v>
      </c>
      <c r="F92" s="52">
        <v>0.13066708</v>
      </c>
      <c r="G92" s="52">
        <v>0.1700462</v>
      </c>
      <c r="H92" s="52">
        <v>0.00178996</v>
      </c>
      <c r="I92" s="52">
        <v>0.13066708</v>
      </c>
      <c r="J92" s="52">
        <v>0.02416446</v>
      </c>
      <c r="K92" s="52">
        <v>0.06354357999999999</v>
      </c>
      <c r="L92" s="52">
        <v>0.015214660000000001</v>
      </c>
      <c r="M92" s="52">
        <v>0.02774438</v>
      </c>
      <c r="N92" s="52">
        <v>0.008054819999999999</v>
      </c>
      <c r="O92" s="52">
        <v>0.008054819999999999</v>
      </c>
      <c r="P92" s="52">
        <v>0.01252972</v>
      </c>
      <c r="Q92" s="54">
        <f t="shared" si="1"/>
        <v>0.4208513599999999</v>
      </c>
      <c r="R92" s="52">
        <v>0.0044749</v>
      </c>
      <c r="S92" s="52">
        <v>0.08323314</v>
      </c>
      <c r="T92" s="52">
        <v>0.01262562</v>
      </c>
      <c r="U92" s="100">
        <v>0.8</v>
      </c>
      <c r="V92" s="55">
        <v>1.7829947</v>
      </c>
      <c r="W92" s="101"/>
    </row>
    <row r="93" spans="1:23" ht="12.75">
      <c r="A93" s="210"/>
      <c r="B93" s="209"/>
      <c r="C93" s="210"/>
      <c r="D93" s="34" t="s">
        <v>349</v>
      </c>
      <c r="E93" s="52">
        <v>3</v>
      </c>
      <c r="F93" s="52">
        <v>0.13066708</v>
      </c>
      <c r="G93" s="52">
        <v>0.1700462</v>
      </c>
      <c r="H93" s="52">
        <v>0.00178996</v>
      </c>
      <c r="I93" s="52">
        <v>0.13066708</v>
      </c>
      <c r="J93" s="52">
        <v>0.02416446</v>
      </c>
      <c r="K93" s="52">
        <v>0.06354357999999999</v>
      </c>
      <c r="L93" s="52">
        <v>0.015214660000000001</v>
      </c>
      <c r="M93" s="52">
        <v>0.02774438</v>
      </c>
      <c r="N93" s="52">
        <v>0.008054819999999999</v>
      </c>
      <c r="O93" s="52">
        <v>0.008054819999999999</v>
      </c>
      <c r="P93" s="52">
        <v>0.01252972</v>
      </c>
      <c r="Q93" s="54">
        <f t="shared" si="1"/>
        <v>0.46285996000000007</v>
      </c>
      <c r="R93" s="52">
        <v>0.0044749</v>
      </c>
      <c r="S93" s="52">
        <v>0.08323314</v>
      </c>
      <c r="T93" s="52">
        <v>0.01262562</v>
      </c>
      <c r="U93" s="100">
        <v>0.8</v>
      </c>
      <c r="V93" s="55">
        <v>1.8250033</v>
      </c>
      <c r="W93" s="101"/>
    </row>
    <row r="94" spans="1:23" ht="12.75">
      <c r="A94" s="210">
        <v>15</v>
      </c>
      <c r="B94" s="209" t="s">
        <v>268</v>
      </c>
      <c r="C94" s="210">
        <v>129</v>
      </c>
      <c r="D94" s="34" t="s">
        <v>166</v>
      </c>
      <c r="E94" s="52">
        <v>1</v>
      </c>
      <c r="F94" s="52">
        <v>0.06757888</v>
      </c>
      <c r="G94" s="52">
        <v>0.17317088</v>
      </c>
      <c r="H94" s="52">
        <v>0.00211184</v>
      </c>
      <c r="I94" s="52">
        <v>0.12143079999999999</v>
      </c>
      <c r="J94" s="52">
        <v>0.028509839999999998</v>
      </c>
      <c r="K94" s="52">
        <v>0.05701967999999999</v>
      </c>
      <c r="L94" s="52">
        <v>0.01795064</v>
      </c>
      <c r="M94" s="52">
        <v>0.01795064</v>
      </c>
      <c r="N94" s="52">
        <v>0.0105592</v>
      </c>
      <c r="O94" s="52">
        <v>0.0105592</v>
      </c>
      <c r="P94" s="52">
        <v>0.01478288</v>
      </c>
      <c r="Q94" s="54">
        <f t="shared" si="1"/>
        <v>0.58765896</v>
      </c>
      <c r="R94" s="52">
        <v>0.00211184</v>
      </c>
      <c r="S94" s="52">
        <v>0.0950328</v>
      </c>
      <c r="T94" s="52"/>
      <c r="U94" s="52"/>
      <c r="V94" s="55">
        <v>1.0849972799999998</v>
      </c>
      <c r="W94" s="101"/>
    </row>
    <row r="95" spans="1:23" ht="12.75">
      <c r="A95" s="210"/>
      <c r="B95" s="209"/>
      <c r="C95" s="210"/>
      <c r="D95" s="34" t="s">
        <v>166</v>
      </c>
      <c r="E95" s="52">
        <v>2</v>
      </c>
      <c r="F95" s="52">
        <v>0.06757888</v>
      </c>
      <c r="G95" s="52">
        <v>0.17317088</v>
      </c>
      <c r="H95" s="52">
        <v>0.00211184</v>
      </c>
      <c r="I95" s="52">
        <v>0.12143079999999999</v>
      </c>
      <c r="J95" s="52">
        <v>0.028509839999999998</v>
      </c>
      <c r="K95" s="52">
        <v>0.05701967999999999</v>
      </c>
      <c r="L95" s="52">
        <v>0.01795064</v>
      </c>
      <c r="M95" s="52">
        <v>0.01795064</v>
      </c>
      <c r="N95" s="52">
        <v>0.0105592</v>
      </c>
      <c r="O95" s="52">
        <v>0.0105592</v>
      </c>
      <c r="P95" s="52">
        <v>0.01478288</v>
      </c>
      <c r="Q95" s="54">
        <f t="shared" si="1"/>
        <v>0.46566072000000003</v>
      </c>
      <c r="R95" s="52">
        <v>0.00211184</v>
      </c>
      <c r="S95" s="52">
        <v>0.0950328</v>
      </c>
      <c r="T95" s="52"/>
      <c r="U95" s="52"/>
      <c r="V95" s="55">
        <v>0.9629990399999999</v>
      </c>
      <c r="W95" s="101"/>
    </row>
    <row r="96" spans="1:23" ht="12.75">
      <c r="A96" s="210"/>
      <c r="B96" s="209"/>
      <c r="C96" s="210"/>
      <c r="D96" s="34" t="s">
        <v>166</v>
      </c>
      <c r="E96" s="52">
        <v>3</v>
      </c>
      <c r="F96" s="52">
        <v>0.06757888</v>
      </c>
      <c r="G96" s="52">
        <v>0.17317088</v>
      </c>
      <c r="H96" s="52">
        <v>0.00211184</v>
      </c>
      <c r="I96" s="52">
        <v>0.12143079999999999</v>
      </c>
      <c r="J96" s="52">
        <v>0.028509839999999998</v>
      </c>
      <c r="K96" s="52">
        <v>0.05701967999999999</v>
      </c>
      <c r="L96" s="52">
        <v>0.01795064</v>
      </c>
      <c r="M96" s="52">
        <v>0.01795064</v>
      </c>
      <c r="N96" s="52">
        <v>0.0105592</v>
      </c>
      <c r="O96" s="52">
        <v>0.0105592</v>
      </c>
      <c r="P96" s="52">
        <v>0.01478288</v>
      </c>
      <c r="Q96" s="54">
        <f t="shared" si="1"/>
        <v>0.5076583200000002</v>
      </c>
      <c r="R96" s="52">
        <v>0.00211184</v>
      </c>
      <c r="S96" s="52">
        <v>0.0950328</v>
      </c>
      <c r="T96" s="52"/>
      <c r="U96" s="52"/>
      <c r="V96" s="55">
        <v>1.00499664</v>
      </c>
      <c r="W96" s="101"/>
    </row>
    <row r="97" spans="1:23" ht="12.75">
      <c r="A97" s="210"/>
      <c r="B97" s="209"/>
      <c r="C97" s="210"/>
      <c r="D97" s="34" t="s">
        <v>349</v>
      </c>
      <c r="E97" s="52">
        <v>1</v>
      </c>
      <c r="F97" s="52">
        <v>0.06757888</v>
      </c>
      <c r="G97" s="52">
        <v>0.17317088</v>
      </c>
      <c r="H97" s="52">
        <v>0.00211184</v>
      </c>
      <c r="I97" s="52">
        <v>0.12143079999999999</v>
      </c>
      <c r="J97" s="52">
        <v>0.028509839999999998</v>
      </c>
      <c r="K97" s="52">
        <v>0.05701967999999999</v>
      </c>
      <c r="L97" s="52">
        <v>0.01795064</v>
      </c>
      <c r="M97" s="52">
        <v>0.01795064</v>
      </c>
      <c r="N97" s="52">
        <v>0.0105592</v>
      </c>
      <c r="O97" s="52">
        <v>0.0105592</v>
      </c>
      <c r="P97" s="52">
        <v>0.01478288</v>
      </c>
      <c r="Q97" s="54">
        <f t="shared" si="1"/>
        <v>0.5865651199999999</v>
      </c>
      <c r="R97" s="52">
        <v>0.00211184</v>
      </c>
      <c r="S97" s="52">
        <v>0.0950328</v>
      </c>
      <c r="T97" s="52">
        <v>0.0210944</v>
      </c>
      <c r="U97" s="100">
        <v>0.8</v>
      </c>
      <c r="V97" s="55">
        <v>1.9049978399999998</v>
      </c>
      <c r="W97" s="101"/>
    </row>
    <row r="98" spans="1:23" ht="12.75">
      <c r="A98" s="210"/>
      <c r="B98" s="209"/>
      <c r="C98" s="210"/>
      <c r="D98" s="34" t="s">
        <v>349</v>
      </c>
      <c r="E98" s="52">
        <v>2</v>
      </c>
      <c r="F98" s="52">
        <v>0.06757888</v>
      </c>
      <c r="G98" s="52">
        <v>0.17317088</v>
      </c>
      <c r="H98" s="52">
        <v>0.00211184</v>
      </c>
      <c r="I98" s="52">
        <v>0.12143079999999999</v>
      </c>
      <c r="J98" s="52">
        <v>0.028509839999999998</v>
      </c>
      <c r="K98" s="52">
        <v>0.05701967999999999</v>
      </c>
      <c r="L98" s="52">
        <v>0.01795064</v>
      </c>
      <c r="M98" s="52">
        <v>0.01795064</v>
      </c>
      <c r="N98" s="52">
        <v>0.0105592</v>
      </c>
      <c r="O98" s="52">
        <v>0.0105592</v>
      </c>
      <c r="P98" s="52">
        <v>0.01478288</v>
      </c>
      <c r="Q98" s="54">
        <f t="shared" si="1"/>
        <v>0.4645663200000001</v>
      </c>
      <c r="R98" s="52">
        <v>0.00211184</v>
      </c>
      <c r="S98" s="52">
        <v>0.0950328</v>
      </c>
      <c r="T98" s="52">
        <v>0.0210944</v>
      </c>
      <c r="U98" s="100">
        <v>0.8</v>
      </c>
      <c r="V98" s="55">
        <v>1.78299904</v>
      </c>
      <c r="W98" s="101"/>
    </row>
    <row r="99" spans="1:23" ht="12.75">
      <c r="A99" s="210"/>
      <c r="B99" s="209"/>
      <c r="C99" s="210"/>
      <c r="D99" s="34" t="s">
        <v>349</v>
      </c>
      <c r="E99" s="52">
        <v>3</v>
      </c>
      <c r="F99" s="52">
        <v>0.06757888</v>
      </c>
      <c r="G99" s="52">
        <v>0.17317088</v>
      </c>
      <c r="H99" s="52">
        <v>0.00211184</v>
      </c>
      <c r="I99" s="52">
        <v>0.12143079999999999</v>
      </c>
      <c r="J99" s="52">
        <v>0.028509839999999998</v>
      </c>
      <c r="K99" s="52">
        <v>0.05701967999999999</v>
      </c>
      <c r="L99" s="52">
        <v>0.01795064</v>
      </c>
      <c r="M99" s="52">
        <v>0.01795064</v>
      </c>
      <c r="N99" s="52">
        <v>0.0105592</v>
      </c>
      <c r="O99" s="52">
        <v>0.0105592</v>
      </c>
      <c r="P99" s="52">
        <v>0.01478288</v>
      </c>
      <c r="Q99" s="54">
        <f t="shared" si="1"/>
        <v>0.5065715600000003</v>
      </c>
      <c r="R99" s="52">
        <v>0.00211184</v>
      </c>
      <c r="S99" s="52">
        <v>0.0950328</v>
      </c>
      <c r="T99" s="52">
        <v>0.0210944</v>
      </c>
      <c r="U99" s="100">
        <v>0.8</v>
      </c>
      <c r="V99" s="55">
        <v>1.8250042800000001</v>
      </c>
      <c r="W99" s="101"/>
    </row>
    <row r="100" spans="1:23" ht="12.75">
      <c r="A100" s="210">
        <v>16</v>
      </c>
      <c r="B100" s="209" t="s">
        <v>264</v>
      </c>
      <c r="C100" s="210">
        <v>354</v>
      </c>
      <c r="D100" s="34" t="s">
        <v>166</v>
      </c>
      <c r="E100" s="52">
        <v>1</v>
      </c>
      <c r="F100" s="52">
        <v>0.2723815</v>
      </c>
      <c r="G100" s="52">
        <v>0.1194964</v>
      </c>
      <c r="H100" s="52">
        <v>0.0017572999999999998</v>
      </c>
      <c r="I100" s="52">
        <v>0.12828289999999998</v>
      </c>
      <c r="J100" s="52">
        <v>0.02372355</v>
      </c>
      <c r="K100" s="52">
        <v>0.06238414999999999</v>
      </c>
      <c r="L100" s="52">
        <v>0.01493705</v>
      </c>
      <c r="M100" s="52">
        <v>0.02723815</v>
      </c>
      <c r="N100" s="52">
        <v>0.009665149999999999</v>
      </c>
      <c r="O100" s="52">
        <v>0.009665149999999999</v>
      </c>
      <c r="P100" s="52">
        <v>0.012301099999999999</v>
      </c>
      <c r="Q100" s="54">
        <f t="shared" si="1"/>
        <v>0.44006705999999984</v>
      </c>
      <c r="R100" s="52">
        <v>0.0087865</v>
      </c>
      <c r="S100" s="52">
        <v>0.08259309999999999</v>
      </c>
      <c r="T100" s="52"/>
      <c r="U100" s="52"/>
      <c r="V100" s="55">
        <v>1.0849961599999998</v>
      </c>
      <c r="W100" s="101"/>
    </row>
    <row r="101" spans="1:23" ht="12.75">
      <c r="A101" s="210"/>
      <c r="B101" s="209"/>
      <c r="C101" s="210"/>
      <c r="D101" s="34" t="s">
        <v>166</v>
      </c>
      <c r="E101" s="52">
        <v>2</v>
      </c>
      <c r="F101" s="52">
        <v>0.2723815</v>
      </c>
      <c r="G101" s="52">
        <v>0.1194964</v>
      </c>
      <c r="H101" s="52">
        <v>0.0017572999999999998</v>
      </c>
      <c r="I101" s="52">
        <v>0.12828289999999998</v>
      </c>
      <c r="J101" s="52">
        <v>0.02372355</v>
      </c>
      <c r="K101" s="52">
        <v>0.06238414999999999</v>
      </c>
      <c r="L101" s="52">
        <v>0.01493705</v>
      </c>
      <c r="M101" s="52">
        <v>0.02723815</v>
      </c>
      <c r="N101" s="52">
        <v>0.009665149999999999</v>
      </c>
      <c r="O101" s="52">
        <v>0.009665149999999999</v>
      </c>
      <c r="P101" s="52">
        <v>0.012301099999999999</v>
      </c>
      <c r="Q101" s="54">
        <f t="shared" si="1"/>
        <v>0.31807129999999995</v>
      </c>
      <c r="R101" s="52">
        <v>0.0087865</v>
      </c>
      <c r="S101" s="52">
        <v>0.08259309999999999</v>
      </c>
      <c r="T101" s="52"/>
      <c r="U101" s="52"/>
      <c r="V101" s="55">
        <v>0.9630003999999999</v>
      </c>
      <c r="W101" s="101"/>
    </row>
    <row r="102" spans="1:23" ht="12.75">
      <c r="A102" s="210"/>
      <c r="B102" s="209"/>
      <c r="C102" s="210"/>
      <c r="D102" s="34" t="s">
        <v>166</v>
      </c>
      <c r="E102" s="52">
        <v>3</v>
      </c>
      <c r="F102" s="52">
        <v>0.2723815</v>
      </c>
      <c r="G102" s="52">
        <v>0.1194964</v>
      </c>
      <c r="H102" s="52">
        <v>0.0017572999999999998</v>
      </c>
      <c r="I102" s="52">
        <v>0.12828289999999998</v>
      </c>
      <c r="J102" s="52">
        <v>0.02372355</v>
      </c>
      <c r="K102" s="52">
        <v>0.06238414999999999</v>
      </c>
      <c r="L102" s="52">
        <v>0.01493705</v>
      </c>
      <c r="M102" s="52">
        <v>0.02723815</v>
      </c>
      <c r="N102" s="52">
        <v>0.009665149999999999</v>
      </c>
      <c r="O102" s="52">
        <v>0.009665149999999999</v>
      </c>
      <c r="P102" s="52">
        <v>0.012301099999999999</v>
      </c>
      <c r="Q102" s="54">
        <f t="shared" si="1"/>
        <v>0.36007002</v>
      </c>
      <c r="R102" s="52">
        <v>0.0087865</v>
      </c>
      <c r="S102" s="52">
        <v>0.08259309999999999</v>
      </c>
      <c r="T102" s="52"/>
      <c r="U102" s="52"/>
      <c r="V102" s="55">
        <v>1.00499912</v>
      </c>
      <c r="W102" s="101"/>
    </row>
    <row r="103" spans="1:23" ht="12.75">
      <c r="A103" s="210"/>
      <c r="B103" s="209"/>
      <c r="C103" s="210"/>
      <c r="D103" s="34" t="s">
        <v>349</v>
      </c>
      <c r="E103" s="52">
        <v>1</v>
      </c>
      <c r="F103" s="52">
        <v>0.2723815</v>
      </c>
      <c r="G103" s="52">
        <v>0.1194964</v>
      </c>
      <c r="H103" s="52">
        <v>0.0017572999999999998</v>
      </c>
      <c r="I103" s="52">
        <v>0.12828289999999998</v>
      </c>
      <c r="J103" s="52">
        <v>0.02372355</v>
      </c>
      <c r="K103" s="52">
        <v>0.06238414999999999</v>
      </c>
      <c r="L103" s="52">
        <v>0.01493705</v>
      </c>
      <c r="M103" s="52">
        <v>0.02723815</v>
      </c>
      <c r="N103" s="52">
        <v>0.009665149999999999</v>
      </c>
      <c r="O103" s="52">
        <v>0.009665149999999999</v>
      </c>
      <c r="P103" s="52">
        <v>0.012301099999999999</v>
      </c>
      <c r="Q103" s="54">
        <f t="shared" si="1"/>
        <v>0.4372937400000002</v>
      </c>
      <c r="R103" s="52">
        <v>0.0087865</v>
      </c>
      <c r="S103" s="52">
        <v>0.08259309999999999</v>
      </c>
      <c r="T103" s="52">
        <v>0.02277886</v>
      </c>
      <c r="U103" s="100">
        <v>0.8</v>
      </c>
      <c r="V103" s="55">
        <v>1.9050017000000001</v>
      </c>
      <c r="W103" s="101"/>
    </row>
    <row r="104" spans="1:23" ht="12.75">
      <c r="A104" s="210"/>
      <c r="B104" s="209"/>
      <c r="C104" s="210"/>
      <c r="D104" s="34" t="s">
        <v>349</v>
      </c>
      <c r="E104" s="52">
        <v>2</v>
      </c>
      <c r="F104" s="52">
        <v>0.2723815</v>
      </c>
      <c r="G104" s="52">
        <v>0.1194964</v>
      </c>
      <c r="H104" s="52">
        <v>0.0017572999999999998</v>
      </c>
      <c r="I104" s="52">
        <v>0.12828289999999998</v>
      </c>
      <c r="J104" s="52">
        <v>0.02372355</v>
      </c>
      <c r="K104" s="52">
        <v>0.06238414999999999</v>
      </c>
      <c r="L104" s="52">
        <v>0.01493705</v>
      </c>
      <c r="M104" s="52">
        <v>0.02723815</v>
      </c>
      <c r="N104" s="52">
        <v>0.009665149999999999</v>
      </c>
      <c r="O104" s="52">
        <v>0.009665149999999999</v>
      </c>
      <c r="P104" s="52">
        <v>0.012301099999999999</v>
      </c>
      <c r="Q104" s="54">
        <f t="shared" si="1"/>
        <v>0.3152874600000001</v>
      </c>
      <c r="R104" s="52">
        <v>0.0087865</v>
      </c>
      <c r="S104" s="52">
        <v>0.08259309999999999</v>
      </c>
      <c r="T104" s="52">
        <v>0.02277886</v>
      </c>
      <c r="U104" s="100">
        <v>0.8</v>
      </c>
      <c r="V104" s="55">
        <v>1.78299542</v>
      </c>
      <c r="W104" s="101"/>
    </row>
    <row r="105" spans="1:23" ht="12.75">
      <c r="A105" s="210"/>
      <c r="B105" s="209"/>
      <c r="C105" s="210"/>
      <c r="D105" s="34" t="s">
        <v>349</v>
      </c>
      <c r="E105" s="52">
        <v>3</v>
      </c>
      <c r="F105" s="52">
        <v>0.2723815</v>
      </c>
      <c r="G105" s="52">
        <v>0.1194964</v>
      </c>
      <c r="H105" s="52">
        <v>0.0017572999999999998</v>
      </c>
      <c r="I105" s="52">
        <v>0.12828289999999998</v>
      </c>
      <c r="J105" s="52">
        <v>0.02372355</v>
      </c>
      <c r="K105" s="52">
        <v>0.06238414999999999</v>
      </c>
      <c r="L105" s="52">
        <v>0.01493705</v>
      </c>
      <c r="M105" s="52">
        <v>0.02723815</v>
      </c>
      <c r="N105" s="52">
        <v>0.009665149999999999</v>
      </c>
      <c r="O105" s="52">
        <v>0.009665149999999999</v>
      </c>
      <c r="P105" s="52">
        <v>0.012301099999999999</v>
      </c>
      <c r="Q105" s="54">
        <f t="shared" si="1"/>
        <v>0.3572951400000003</v>
      </c>
      <c r="R105" s="52">
        <v>0.0087865</v>
      </c>
      <c r="S105" s="52">
        <v>0.08259309999999999</v>
      </c>
      <c r="T105" s="52">
        <v>0.02277886</v>
      </c>
      <c r="U105" s="100">
        <v>0.8</v>
      </c>
      <c r="V105" s="55">
        <v>1.8250031000000002</v>
      </c>
      <c r="W105" s="101"/>
    </row>
    <row r="106" spans="1:23" ht="12.75">
      <c r="A106" s="210">
        <v>17</v>
      </c>
      <c r="B106" s="209" t="s">
        <v>264</v>
      </c>
      <c r="C106" s="210">
        <v>358</v>
      </c>
      <c r="D106" s="34" t="s">
        <v>166</v>
      </c>
      <c r="E106" s="52">
        <v>1</v>
      </c>
      <c r="F106" s="52">
        <v>0.12739504000000001</v>
      </c>
      <c r="G106" s="52">
        <v>0.14658104</v>
      </c>
      <c r="H106" s="52">
        <v>0.00153488</v>
      </c>
      <c r="I106" s="52">
        <v>0.11204623999999999</v>
      </c>
      <c r="J106" s="52">
        <v>0.02072088</v>
      </c>
      <c r="K106" s="52">
        <v>0.05448823999999999</v>
      </c>
      <c r="L106" s="52">
        <v>0.013046480000000001</v>
      </c>
      <c r="M106" s="52">
        <v>0.023790640000000002</v>
      </c>
      <c r="N106" s="52">
        <v>0.00613952</v>
      </c>
      <c r="O106" s="52">
        <v>0.00613952</v>
      </c>
      <c r="P106" s="52">
        <v>0.01458136</v>
      </c>
      <c r="Q106" s="54">
        <f t="shared" si="1"/>
        <v>0.53258688</v>
      </c>
      <c r="R106" s="52">
        <v>0.0038372000000000002</v>
      </c>
      <c r="S106" s="52">
        <v>0.12816248000000002</v>
      </c>
      <c r="T106" s="52"/>
      <c r="U106" s="52"/>
      <c r="V106" s="55">
        <v>1.07900416</v>
      </c>
      <c r="W106" s="101"/>
    </row>
    <row r="107" spans="1:23" ht="12.75">
      <c r="A107" s="210"/>
      <c r="B107" s="209"/>
      <c r="C107" s="210"/>
      <c r="D107" s="34" t="s">
        <v>166</v>
      </c>
      <c r="E107" s="52">
        <v>2</v>
      </c>
      <c r="F107" s="52">
        <v>0.12739504000000001</v>
      </c>
      <c r="G107" s="52">
        <v>0.14658104</v>
      </c>
      <c r="H107" s="52">
        <v>0.00153488</v>
      </c>
      <c r="I107" s="52">
        <v>0.11204623999999999</v>
      </c>
      <c r="J107" s="52">
        <v>0.02072088</v>
      </c>
      <c r="K107" s="52">
        <v>0.05448823999999999</v>
      </c>
      <c r="L107" s="52">
        <v>0.013046480000000001</v>
      </c>
      <c r="M107" s="52">
        <v>0.023790640000000002</v>
      </c>
      <c r="N107" s="52">
        <v>0.00613952</v>
      </c>
      <c r="O107" s="52">
        <v>0.00613952</v>
      </c>
      <c r="P107" s="52">
        <v>0.01458136</v>
      </c>
      <c r="Q107" s="54">
        <f t="shared" si="1"/>
        <v>0.4105804000000002</v>
      </c>
      <c r="R107" s="52">
        <v>0.0038372000000000002</v>
      </c>
      <c r="S107" s="52">
        <v>0.12816248000000002</v>
      </c>
      <c r="T107" s="52"/>
      <c r="U107" s="52"/>
      <c r="V107" s="55">
        <v>0.9569976800000002</v>
      </c>
      <c r="W107" s="101"/>
    </row>
    <row r="108" spans="1:23" ht="12.75">
      <c r="A108" s="210"/>
      <c r="B108" s="209"/>
      <c r="C108" s="210"/>
      <c r="D108" s="34" t="s">
        <v>166</v>
      </c>
      <c r="E108" s="52">
        <v>3</v>
      </c>
      <c r="F108" s="52">
        <v>0.12739504000000001</v>
      </c>
      <c r="G108" s="52">
        <v>0.14658104</v>
      </c>
      <c r="H108" s="52">
        <v>0.00153488</v>
      </c>
      <c r="I108" s="52">
        <v>0.11204623999999999</v>
      </c>
      <c r="J108" s="52">
        <v>0.02072088</v>
      </c>
      <c r="K108" s="52">
        <v>0.05448823999999999</v>
      </c>
      <c r="L108" s="52">
        <v>0.013046480000000001</v>
      </c>
      <c r="M108" s="52">
        <v>0.023790640000000002</v>
      </c>
      <c r="N108" s="52">
        <v>0.00613952</v>
      </c>
      <c r="O108" s="52">
        <v>0.00613952</v>
      </c>
      <c r="P108" s="52">
        <v>0.01458136</v>
      </c>
      <c r="Q108" s="54">
        <f t="shared" si="1"/>
        <v>0.4525793600000001</v>
      </c>
      <c r="R108" s="52">
        <v>0.0038372000000000002</v>
      </c>
      <c r="S108" s="52">
        <v>0.12816248000000002</v>
      </c>
      <c r="T108" s="52"/>
      <c r="U108" s="52"/>
      <c r="V108" s="55">
        <v>0.9989966400000001</v>
      </c>
      <c r="W108" s="101"/>
    </row>
    <row r="109" spans="1:23" ht="12.75">
      <c r="A109" s="210"/>
      <c r="B109" s="209"/>
      <c r="C109" s="210"/>
      <c r="D109" s="34" t="s">
        <v>349</v>
      </c>
      <c r="E109" s="52">
        <v>1</v>
      </c>
      <c r="F109" s="52">
        <v>0.12739504000000001</v>
      </c>
      <c r="G109" s="52">
        <v>0.14658104</v>
      </c>
      <c r="H109" s="52">
        <v>0.00153488</v>
      </c>
      <c r="I109" s="52">
        <v>0.11204623999999999</v>
      </c>
      <c r="J109" s="52">
        <v>0.02072088</v>
      </c>
      <c r="K109" s="52">
        <v>0.05448823999999999</v>
      </c>
      <c r="L109" s="52">
        <v>0.013046480000000001</v>
      </c>
      <c r="M109" s="52">
        <v>0.023790640000000002</v>
      </c>
      <c r="N109" s="52">
        <v>0.00613952</v>
      </c>
      <c r="O109" s="52">
        <v>0.00613952</v>
      </c>
      <c r="P109" s="52">
        <v>0.01458136</v>
      </c>
      <c r="Q109" s="54">
        <f t="shared" si="1"/>
        <v>0.5259040700000001</v>
      </c>
      <c r="R109" s="52">
        <v>0.0038372000000000002</v>
      </c>
      <c r="S109" s="52">
        <v>0.12816248000000002</v>
      </c>
      <c r="T109" s="52">
        <v>0.026673150000000003</v>
      </c>
      <c r="U109" s="100">
        <v>0.8</v>
      </c>
      <c r="V109" s="55">
        <v>1.8989945000000001</v>
      </c>
      <c r="W109" s="101"/>
    </row>
    <row r="110" spans="1:23" ht="12.75">
      <c r="A110" s="210"/>
      <c r="B110" s="209"/>
      <c r="C110" s="210"/>
      <c r="D110" s="34" t="s">
        <v>349</v>
      </c>
      <c r="E110" s="52">
        <v>2</v>
      </c>
      <c r="F110" s="52">
        <v>0.12739504000000001</v>
      </c>
      <c r="G110" s="52">
        <v>0.14658104</v>
      </c>
      <c r="H110" s="52">
        <v>0.00153488</v>
      </c>
      <c r="I110" s="52">
        <v>0.11204623999999999</v>
      </c>
      <c r="J110" s="52">
        <v>0.02072088</v>
      </c>
      <c r="K110" s="52">
        <v>0.05448823999999999</v>
      </c>
      <c r="L110" s="52">
        <v>0.013046480000000001</v>
      </c>
      <c r="M110" s="52">
        <v>0.023790640000000002</v>
      </c>
      <c r="N110" s="52">
        <v>0.00613952</v>
      </c>
      <c r="O110" s="52">
        <v>0.00613952</v>
      </c>
      <c r="P110" s="52">
        <v>0.01458136</v>
      </c>
      <c r="Q110" s="54">
        <f t="shared" si="1"/>
        <v>0.40390895000000004</v>
      </c>
      <c r="R110" s="52">
        <v>0.0038372000000000002</v>
      </c>
      <c r="S110" s="52">
        <v>0.12816248000000002</v>
      </c>
      <c r="T110" s="52">
        <v>0.026673150000000003</v>
      </c>
      <c r="U110" s="100">
        <v>0.8</v>
      </c>
      <c r="V110" s="55">
        <v>1.7769993800000001</v>
      </c>
      <c r="W110" s="101"/>
    </row>
    <row r="111" spans="1:23" ht="12.75">
      <c r="A111" s="210"/>
      <c r="B111" s="209"/>
      <c r="C111" s="210"/>
      <c r="D111" s="34" t="s">
        <v>349</v>
      </c>
      <c r="E111" s="52">
        <v>3</v>
      </c>
      <c r="F111" s="52">
        <v>0.12739504000000001</v>
      </c>
      <c r="G111" s="52">
        <v>0.14658104</v>
      </c>
      <c r="H111" s="52">
        <v>0.00153488</v>
      </c>
      <c r="I111" s="52">
        <v>0.11204623999999999</v>
      </c>
      <c r="J111" s="52">
        <v>0.02072088</v>
      </c>
      <c r="K111" s="52">
        <v>0.05448823999999999</v>
      </c>
      <c r="L111" s="52">
        <v>0.013046480000000001</v>
      </c>
      <c r="M111" s="52">
        <v>0.023790640000000002</v>
      </c>
      <c r="N111" s="52">
        <v>0.00613952</v>
      </c>
      <c r="O111" s="52">
        <v>0.00613952</v>
      </c>
      <c r="P111" s="52">
        <v>0.01458136</v>
      </c>
      <c r="Q111" s="54">
        <f t="shared" si="1"/>
        <v>0.44590726999999986</v>
      </c>
      <c r="R111" s="52">
        <v>0.0038372000000000002</v>
      </c>
      <c r="S111" s="52">
        <v>0.12816248000000002</v>
      </c>
      <c r="T111" s="52">
        <v>0.02667315</v>
      </c>
      <c r="U111" s="100">
        <v>0.8</v>
      </c>
      <c r="V111" s="55">
        <v>1.8189977</v>
      </c>
      <c r="W111" s="101"/>
    </row>
    <row r="112" spans="1:23" ht="12.75">
      <c r="A112" s="210">
        <v>18</v>
      </c>
      <c r="B112" s="209" t="s">
        <v>264</v>
      </c>
      <c r="C112" s="210">
        <v>362</v>
      </c>
      <c r="D112" s="34" t="s">
        <v>166</v>
      </c>
      <c r="E112" s="52">
        <v>1</v>
      </c>
      <c r="F112" s="52">
        <v>0.09956727000000001</v>
      </c>
      <c r="G112" s="52">
        <v>0.15223095</v>
      </c>
      <c r="H112" s="52">
        <v>0.0016457400000000001</v>
      </c>
      <c r="I112" s="52">
        <v>0.12013902000000001</v>
      </c>
      <c r="J112" s="52">
        <v>0.022217490000000003</v>
      </c>
      <c r="K112" s="52">
        <v>0.05842377</v>
      </c>
      <c r="L112" s="52">
        <v>0.013988790000000003</v>
      </c>
      <c r="M112" s="52">
        <v>0.025508970000000002</v>
      </c>
      <c r="N112" s="52">
        <v>0.0065829600000000005</v>
      </c>
      <c r="O112" s="52">
        <v>0.0065829600000000005</v>
      </c>
      <c r="P112" s="52">
        <v>0.01481166</v>
      </c>
      <c r="Q112" s="54">
        <f t="shared" si="1"/>
        <v>0.5482453599999998</v>
      </c>
      <c r="R112" s="52">
        <v>0.0032914800000000003</v>
      </c>
      <c r="S112" s="52">
        <v>0.12589911</v>
      </c>
      <c r="T112" s="52"/>
      <c r="U112" s="52"/>
      <c r="V112" s="55">
        <v>1.0789965099999999</v>
      </c>
      <c r="W112" s="101"/>
    </row>
    <row r="113" spans="1:23" ht="12.75">
      <c r="A113" s="210"/>
      <c r="B113" s="209"/>
      <c r="C113" s="210"/>
      <c r="D113" s="34" t="s">
        <v>166</v>
      </c>
      <c r="E113" s="52">
        <v>2</v>
      </c>
      <c r="F113" s="52">
        <v>0.09956727000000001</v>
      </c>
      <c r="G113" s="52">
        <v>0.15223095</v>
      </c>
      <c r="H113" s="52">
        <v>0.0016457400000000001</v>
      </c>
      <c r="I113" s="52">
        <v>0.12013902000000001</v>
      </c>
      <c r="J113" s="52">
        <v>0.022217490000000003</v>
      </c>
      <c r="K113" s="52">
        <v>0.05842377</v>
      </c>
      <c r="L113" s="52">
        <v>0.013988790000000003</v>
      </c>
      <c r="M113" s="52">
        <v>0.025508970000000002</v>
      </c>
      <c r="N113" s="52">
        <v>0.0065829600000000005</v>
      </c>
      <c r="O113" s="52">
        <v>0.0065829600000000005</v>
      </c>
      <c r="P113" s="52">
        <v>0.01481166</v>
      </c>
      <c r="Q113" s="54">
        <f t="shared" si="1"/>
        <v>0.4262466600000001</v>
      </c>
      <c r="R113" s="52">
        <v>0.0032914800000000003</v>
      </c>
      <c r="S113" s="52">
        <v>0.12589911</v>
      </c>
      <c r="T113" s="52"/>
      <c r="U113" s="52"/>
      <c r="V113" s="55">
        <v>0.9569978100000002</v>
      </c>
      <c r="W113" s="101"/>
    </row>
    <row r="114" spans="1:23" ht="12.75">
      <c r="A114" s="210"/>
      <c r="B114" s="209"/>
      <c r="C114" s="210"/>
      <c r="D114" s="34" t="s">
        <v>166</v>
      </c>
      <c r="E114" s="52">
        <v>3</v>
      </c>
      <c r="F114" s="52">
        <v>0.09956727000000001</v>
      </c>
      <c r="G114" s="52">
        <v>0.15223095</v>
      </c>
      <c r="H114" s="52">
        <v>0.0016457400000000001</v>
      </c>
      <c r="I114" s="52">
        <v>0.12013902000000001</v>
      </c>
      <c r="J114" s="52">
        <v>0.022217490000000003</v>
      </c>
      <c r="K114" s="52">
        <v>0.05842377</v>
      </c>
      <c r="L114" s="52">
        <v>0.013988790000000003</v>
      </c>
      <c r="M114" s="52">
        <v>0.025508970000000002</v>
      </c>
      <c r="N114" s="52">
        <v>0.0065829600000000005</v>
      </c>
      <c r="O114" s="52">
        <v>0.0065829600000000005</v>
      </c>
      <c r="P114" s="52">
        <v>0.01481166</v>
      </c>
      <c r="Q114" s="54">
        <f t="shared" si="1"/>
        <v>0.46825421999999983</v>
      </c>
      <c r="R114" s="52">
        <v>0.0032914800000000003</v>
      </c>
      <c r="S114" s="52">
        <v>0.12589911</v>
      </c>
      <c r="T114" s="52"/>
      <c r="U114" s="52"/>
      <c r="V114" s="55">
        <v>0.9990053699999999</v>
      </c>
      <c r="W114" s="101"/>
    </row>
    <row r="115" spans="1:23" ht="12.75">
      <c r="A115" s="210"/>
      <c r="B115" s="209"/>
      <c r="C115" s="210"/>
      <c r="D115" s="34" t="s">
        <v>349</v>
      </c>
      <c r="E115" s="52">
        <v>1</v>
      </c>
      <c r="F115" s="52">
        <v>0.09956727000000001</v>
      </c>
      <c r="G115" s="52">
        <v>0.15223095</v>
      </c>
      <c r="H115" s="52">
        <v>0.0016457400000000001</v>
      </c>
      <c r="I115" s="52">
        <v>0.12013902000000001</v>
      </c>
      <c r="J115" s="52">
        <v>0.022217490000000003</v>
      </c>
      <c r="K115" s="52">
        <v>0.05842377</v>
      </c>
      <c r="L115" s="52">
        <v>0.013988790000000003</v>
      </c>
      <c r="M115" s="52">
        <v>0.025508970000000002</v>
      </c>
      <c r="N115" s="52">
        <v>0.0065829600000000005</v>
      </c>
      <c r="O115" s="52">
        <v>0.0065829600000000005</v>
      </c>
      <c r="P115" s="52">
        <v>0.01481166</v>
      </c>
      <c r="Q115" s="54">
        <f t="shared" si="1"/>
        <v>0.53812056</v>
      </c>
      <c r="R115" s="52">
        <v>0.0032914800000000003</v>
      </c>
      <c r="S115" s="52">
        <v>0.12589911</v>
      </c>
      <c r="T115" s="52">
        <v>0.03012429</v>
      </c>
      <c r="U115" s="100">
        <v>0.8</v>
      </c>
      <c r="V115" s="55">
        <v>1.8989960000000001</v>
      </c>
      <c r="W115" s="101"/>
    </row>
    <row r="116" spans="1:23" ht="12.75">
      <c r="A116" s="210"/>
      <c r="B116" s="209"/>
      <c r="C116" s="210"/>
      <c r="D116" s="34" t="s">
        <v>349</v>
      </c>
      <c r="E116" s="52">
        <v>2</v>
      </c>
      <c r="F116" s="52">
        <v>0.09956727000000001</v>
      </c>
      <c r="G116" s="52">
        <v>0.15223095</v>
      </c>
      <c r="H116" s="52">
        <v>0.0016457400000000001</v>
      </c>
      <c r="I116" s="52">
        <v>0.12013902000000001</v>
      </c>
      <c r="J116" s="52">
        <v>0.022217490000000003</v>
      </c>
      <c r="K116" s="52">
        <v>0.05842377</v>
      </c>
      <c r="L116" s="52">
        <v>0.013988790000000003</v>
      </c>
      <c r="M116" s="52">
        <v>0.025508970000000002</v>
      </c>
      <c r="N116" s="52">
        <v>0.0065829600000000005</v>
      </c>
      <c r="O116" s="52">
        <v>0.0065829600000000005</v>
      </c>
      <c r="P116" s="52">
        <v>0.01481166</v>
      </c>
      <c r="Q116" s="54">
        <f t="shared" si="1"/>
        <v>0.4161285600000001</v>
      </c>
      <c r="R116" s="52">
        <v>0.0032914800000000003</v>
      </c>
      <c r="S116" s="52">
        <v>0.12589911</v>
      </c>
      <c r="T116" s="52">
        <v>0.03012429</v>
      </c>
      <c r="U116" s="100">
        <v>0.8</v>
      </c>
      <c r="V116" s="55">
        <v>1.7770040000000003</v>
      </c>
      <c r="W116" s="101"/>
    </row>
    <row r="117" spans="1:23" ht="12.75">
      <c r="A117" s="210"/>
      <c r="B117" s="209"/>
      <c r="C117" s="210"/>
      <c r="D117" s="34" t="s">
        <v>349</v>
      </c>
      <c r="E117" s="52">
        <v>3</v>
      </c>
      <c r="F117" s="52">
        <v>0.09956727000000001</v>
      </c>
      <c r="G117" s="52">
        <v>0.15223095</v>
      </c>
      <c r="H117" s="52">
        <v>0.0016457400000000001</v>
      </c>
      <c r="I117" s="52">
        <v>0.12013902000000001</v>
      </c>
      <c r="J117" s="52">
        <v>0.022217490000000003</v>
      </c>
      <c r="K117" s="52">
        <v>0.05842377</v>
      </c>
      <c r="L117" s="52">
        <v>0.013988790000000003</v>
      </c>
      <c r="M117" s="52">
        <v>0.025508970000000002</v>
      </c>
      <c r="N117" s="52">
        <v>0.0065829600000000005</v>
      </c>
      <c r="O117" s="52">
        <v>0.0065829600000000005</v>
      </c>
      <c r="P117" s="52">
        <v>0.01481166</v>
      </c>
      <c r="Q117" s="54">
        <f t="shared" si="1"/>
        <v>0.45812856000000013</v>
      </c>
      <c r="R117" s="52">
        <v>0.0032914800000000003</v>
      </c>
      <c r="S117" s="52">
        <v>0.12589911</v>
      </c>
      <c r="T117" s="52">
        <v>0.03012429</v>
      </c>
      <c r="U117" s="100">
        <v>0.8</v>
      </c>
      <c r="V117" s="55">
        <v>1.8190040000000003</v>
      </c>
      <c r="W117" s="101"/>
    </row>
    <row r="118" spans="1:23" ht="12.75">
      <c r="A118" s="210">
        <v>19</v>
      </c>
      <c r="B118" s="209" t="s">
        <v>261</v>
      </c>
      <c r="C118" s="210">
        <v>90</v>
      </c>
      <c r="D118" s="34" t="s">
        <v>166</v>
      </c>
      <c r="E118" s="52">
        <v>1</v>
      </c>
      <c r="F118" s="52">
        <v>0.12395811999999998</v>
      </c>
      <c r="G118" s="52">
        <v>0.17900245999999997</v>
      </c>
      <c r="H118" s="52">
        <v>0.00346736</v>
      </c>
      <c r="I118" s="52">
        <v>0.06327931999999999</v>
      </c>
      <c r="J118" s="52">
        <v>0.011702339999999999</v>
      </c>
      <c r="K118" s="52">
        <v>0.030772819999999996</v>
      </c>
      <c r="L118" s="52">
        <v>0.0073681400000000005</v>
      </c>
      <c r="M118" s="52">
        <v>0.013436019999999998</v>
      </c>
      <c r="N118" s="52">
        <v>0.02513836</v>
      </c>
      <c r="O118" s="52">
        <v>0.02513836</v>
      </c>
      <c r="P118" s="52">
        <v>0.014736280000000001</v>
      </c>
      <c r="Q118" s="54">
        <f t="shared" si="1"/>
        <v>0.5428649000000001</v>
      </c>
      <c r="R118" s="52">
        <v>0.0039007799999999995</v>
      </c>
      <c r="S118" s="52">
        <v>0.0975195</v>
      </c>
      <c r="T118" s="52"/>
      <c r="U118" s="52"/>
      <c r="V118" s="55">
        <v>1.07900544</v>
      </c>
      <c r="W118" s="101"/>
    </row>
    <row r="119" spans="1:23" ht="12.75">
      <c r="A119" s="210"/>
      <c r="B119" s="209"/>
      <c r="C119" s="210"/>
      <c r="D119" s="34" t="s">
        <v>166</v>
      </c>
      <c r="E119" s="52">
        <v>2</v>
      </c>
      <c r="F119" s="52">
        <v>0.12395811999999998</v>
      </c>
      <c r="G119" s="52">
        <v>0.17900245999999997</v>
      </c>
      <c r="H119" s="52">
        <v>0.00346736</v>
      </c>
      <c r="I119" s="52">
        <v>0.06327931999999999</v>
      </c>
      <c r="J119" s="52">
        <v>0.011702339999999999</v>
      </c>
      <c r="K119" s="52">
        <v>0.030772819999999996</v>
      </c>
      <c r="L119" s="52">
        <v>0.0073681400000000005</v>
      </c>
      <c r="M119" s="52">
        <v>0.013436019999999998</v>
      </c>
      <c r="N119" s="52">
        <v>0.02513836</v>
      </c>
      <c r="O119" s="52">
        <v>0.02513836</v>
      </c>
      <c r="P119" s="52">
        <v>0.014736280000000001</v>
      </c>
      <c r="Q119" s="54">
        <f t="shared" si="1"/>
        <v>0.42085081999999996</v>
      </c>
      <c r="R119" s="52">
        <v>0.0039007799999999995</v>
      </c>
      <c r="S119" s="52">
        <v>0.0975195</v>
      </c>
      <c r="T119" s="52"/>
      <c r="U119" s="52"/>
      <c r="V119" s="55">
        <v>0.9569913599999998</v>
      </c>
      <c r="W119" s="101"/>
    </row>
    <row r="120" spans="1:23" ht="12.75">
      <c r="A120" s="210"/>
      <c r="B120" s="209"/>
      <c r="C120" s="210"/>
      <c r="D120" s="34" t="s">
        <v>166</v>
      </c>
      <c r="E120" s="52">
        <v>3</v>
      </c>
      <c r="F120" s="52">
        <v>0.12395811999999998</v>
      </c>
      <c r="G120" s="52">
        <v>0.17900245999999997</v>
      </c>
      <c r="H120" s="52">
        <v>0.00346736</v>
      </c>
      <c r="I120" s="52">
        <v>0.06327931999999999</v>
      </c>
      <c r="J120" s="52">
        <v>0.011702339999999999</v>
      </c>
      <c r="K120" s="52">
        <v>0.030772819999999996</v>
      </c>
      <c r="L120" s="52">
        <v>0.0073681400000000005</v>
      </c>
      <c r="M120" s="52">
        <v>0.013436019999999998</v>
      </c>
      <c r="N120" s="52">
        <v>0.02513836</v>
      </c>
      <c r="O120" s="52">
        <v>0.02513836</v>
      </c>
      <c r="P120" s="52">
        <v>0.014736280000000001</v>
      </c>
      <c r="Q120" s="54">
        <f t="shared" si="1"/>
        <v>0.46286905999999994</v>
      </c>
      <c r="R120" s="52">
        <v>0.0039007799999999995</v>
      </c>
      <c r="S120" s="52">
        <v>0.0975195</v>
      </c>
      <c r="T120" s="52"/>
      <c r="U120" s="52"/>
      <c r="V120" s="55">
        <v>0.9990095999999998</v>
      </c>
      <c r="W120" s="101"/>
    </row>
    <row r="121" spans="1:23" ht="12.75">
      <c r="A121" s="210"/>
      <c r="B121" s="209"/>
      <c r="C121" s="210"/>
      <c r="D121" s="34" t="s">
        <v>349</v>
      </c>
      <c r="E121" s="52">
        <v>1</v>
      </c>
      <c r="F121" s="52">
        <v>0.12395811999999998</v>
      </c>
      <c r="G121" s="52">
        <v>0.17900245999999997</v>
      </c>
      <c r="H121" s="52">
        <v>0.00346736</v>
      </c>
      <c r="I121" s="52">
        <v>0.06327931999999999</v>
      </c>
      <c r="J121" s="52">
        <v>0.011702339999999999</v>
      </c>
      <c r="K121" s="52">
        <v>0.030772819999999996</v>
      </c>
      <c r="L121" s="52">
        <v>0.0073681400000000005</v>
      </c>
      <c r="M121" s="52">
        <v>0.013436019999999998</v>
      </c>
      <c r="N121" s="52">
        <v>0.02513836</v>
      </c>
      <c r="O121" s="52">
        <v>0.02513836</v>
      </c>
      <c r="P121" s="52">
        <v>0.014736280000000001</v>
      </c>
      <c r="Q121" s="54">
        <f t="shared" si="1"/>
        <v>0.5420825000000001</v>
      </c>
      <c r="R121" s="52">
        <v>0.0039007799999999995</v>
      </c>
      <c r="S121" s="52">
        <v>0.0975195</v>
      </c>
      <c r="T121" s="52">
        <v>0.02078736</v>
      </c>
      <c r="U121" s="100">
        <v>0.8</v>
      </c>
      <c r="V121" s="55">
        <v>1.8990104</v>
      </c>
      <c r="W121" s="101"/>
    </row>
    <row r="122" spans="1:23" ht="12.75">
      <c r="A122" s="210"/>
      <c r="B122" s="209"/>
      <c r="C122" s="210"/>
      <c r="D122" s="34" t="s">
        <v>349</v>
      </c>
      <c r="E122" s="52">
        <v>2</v>
      </c>
      <c r="F122" s="52">
        <v>0.12395811999999998</v>
      </c>
      <c r="G122" s="52">
        <v>0.17900245999999997</v>
      </c>
      <c r="H122" s="52">
        <v>0.00346736</v>
      </c>
      <c r="I122" s="52">
        <v>0.06327931999999999</v>
      </c>
      <c r="J122" s="52">
        <v>0.011702339999999999</v>
      </c>
      <c r="K122" s="52">
        <v>0.030772819999999996</v>
      </c>
      <c r="L122" s="52">
        <v>0.0073681400000000005</v>
      </c>
      <c r="M122" s="52">
        <v>0.013436019999999998</v>
      </c>
      <c r="N122" s="52">
        <v>0.02513836</v>
      </c>
      <c r="O122" s="52">
        <v>0.02513836</v>
      </c>
      <c r="P122" s="52">
        <v>0.014736280000000001</v>
      </c>
      <c r="Q122" s="54">
        <f t="shared" si="1"/>
        <v>0.42007801999999994</v>
      </c>
      <c r="R122" s="52">
        <v>0.0039007799999999995</v>
      </c>
      <c r="S122" s="52">
        <v>0.0975195</v>
      </c>
      <c r="T122" s="52">
        <v>0.02078736</v>
      </c>
      <c r="U122" s="100">
        <v>0.8</v>
      </c>
      <c r="V122" s="55">
        <v>1.77700592</v>
      </c>
      <c r="W122" s="101"/>
    </row>
    <row r="123" spans="1:23" ht="12.75">
      <c r="A123" s="210"/>
      <c r="B123" s="209"/>
      <c r="C123" s="210"/>
      <c r="D123" s="34" t="s">
        <v>349</v>
      </c>
      <c r="E123" s="52">
        <v>3</v>
      </c>
      <c r="F123" s="52">
        <v>0.12395811999999998</v>
      </c>
      <c r="G123" s="52">
        <v>0.17900245999999997</v>
      </c>
      <c r="H123" s="52">
        <v>0.00346736</v>
      </c>
      <c r="I123" s="52">
        <v>0.06327931999999999</v>
      </c>
      <c r="J123" s="52">
        <v>0.011702339999999999</v>
      </c>
      <c r="K123" s="52">
        <v>0.030772819999999996</v>
      </c>
      <c r="L123" s="52">
        <v>0.0073681400000000005</v>
      </c>
      <c r="M123" s="52">
        <v>0.013436019999999998</v>
      </c>
      <c r="N123" s="52">
        <v>0.02513836</v>
      </c>
      <c r="O123" s="52">
        <v>0.02513836</v>
      </c>
      <c r="P123" s="52">
        <v>0.014736280000000001</v>
      </c>
      <c r="Q123" s="54">
        <f t="shared" si="1"/>
        <v>0.4620621800000001</v>
      </c>
      <c r="R123" s="52">
        <v>0.0039007799999999995</v>
      </c>
      <c r="S123" s="52">
        <v>0.0975195</v>
      </c>
      <c r="T123" s="52">
        <v>0.02078736</v>
      </c>
      <c r="U123" s="100">
        <v>0.8</v>
      </c>
      <c r="V123" s="55">
        <v>1.81899008</v>
      </c>
      <c r="W123" s="101"/>
    </row>
    <row r="124" spans="1:23" ht="12.75">
      <c r="A124" s="210">
        <v>20</v>
      </c>
      <c r="B124" s="209" t="s">
        <v>261</v>
      </c>
      <c r="C124" s="210">
        <v>4</v>
      </c>
      <c r="D124" s="52"/>
      <c r="E124" s="52">
        <v>1</v>
      </c>
      <c r="F124" s="52">
        <v>0.20394574999999998</v>
      </c>
      <c r="G124" s="52">
        <v>0.043909</v>
      </c>
      <c r="H124" s="52">
        <v>0.00173325</v>
      </c>
      <c r="I124" s="52">
        <v>0.06875225</v>
      </c>
      <c r="J124" s="52">
        <v>0</v>
      </c>
      <c r="K124" s="52">
        <v>0.041020249999999994</v>
      </c>
      <c r="L124" s="52">
        <v>0.00982175</v>
      </c>
      <c r="M124" s="52">
        <v>0.01791025</v>
      </c>
      <c r="N124" s="52">
        <v>0.0080885</v>
      </c>
      <c r="O124" s="52">
        <v>0.0080885</v>
      </c>
      <c r="P124" s="52">
        <v>0.054308499999999996</v>
      </c>
      <c r="Q124" s="54">
        <f aca="true" t="shared" si="2" ref="Q124:Q184">V124-U124-SUM(F124:I124,N124:P124,R124:S124)</f>
        <v>0.51434271</v>
      </c>
      <c r="R124" s="52">
        <v>0.00635525</v>
      </c>
      <c r="S124" s="52">
        <v>0.08492925</v>
      </c>
      <c r="T124" s="52">
        <v>0</v>
      </c>
      <c r="U124" s="52"/>
      <c r="V124" s="55">
        <v>0.9944529599999999</v>
      </c>
      <c r="W124" s="101"/>
    </row>
    <row r="125" spans="1:23" ht="12.75">
      <c r="A125" s="210"/>
      <c r="B125" s="209"/>
      <c r="C125" s="210"/>
      <c r="D125" s="52"/>
      <c r="E125" s="52">
        <v>4</v>
      </c>
      <c r="F125" s="52">
        <v>0.20394574999999998</v>
      </c>
      <c r="G125" s="52">
        <v>0.043909</v>
      </c>
      <c r="H125" s="52">
        <v>0.00173325</v>
      </c>
      <c r="I125" s="52">
        <v>0.06875225</v>
      </c>
      <c r="J125" s="52">
        <v>0</v>
      </c>
      <c r="K125" s="52">
        <v>0.041020249999999994</v>
      </c>
      <c r="L125" s="52">
        <v>0.00982175</v>
      </c>
      <c r="M125" s="52">
        <v>0.01791025</v>
      </c>
      <c r="N125" s="52">
        <v>0.0080885</v>
      </c>
      <c r="O125" s="52">
        <v>0.0080885</v>
      </c>
      <c r="P125" s="52">
        <v>0.054308499999999996</v>
      </c>
      <c r="Q125" s="54">
        <f t="shared" si="2"/>
        <v>0.43389025000000003</v>
      </c>
      <c r="R125" s="52">
        <v>0.00635525</v>
      </c>
      <c r="S125" s="52">
        <v>0.08492925</v>
      </c>
      <c r="T125" s="52">
        <v>0</v>
      </c>
      <c r="U125" s="52"/>
      <c r="V125" s="55">
        <v>0.9140005</v>
      </c>
      <c r="W125" s="101"/>
    </row>
    <row r="126" spans="1:23" ht="12.75">
      <c r="A126" s="210">
        <v>21</v>
      </c>
      <c r="B126" s="209" t="s">
        <v>261</v>
      </c>
      <c r="C126" s="210">
        <v>9</v>
      </c>
      <c r="D126" s="52"/>
      <c r="E126" s="52">
        <v>1</v>
      </c>
      <c r="F126" s="52">
        <v>0.1162944</v>
      </c>
      <c r="G126" s="52">
        <v>0.0496674</v>
      </c>
      <c r="H126" s="52">
        <v>0.0030285</v>
      </c>
      <c r="I126" s="52">
        <v>0.0720783</v>
      </c>
      <c r="J126" s="52">
        <v>0</v>
      </c>
      <c r="K126" s="52">
        <v>0.0430047</v>
      </c>
      <c r="L126" s="52">
        <v>0.010296900000000001</v>
      </c>
      <c r="M126" s="52">
        <v>0.0187767</v>
      </c>
      <c r="N126" s="52">
        <v>0.018171</v>
      </c>
      <c r="O126" s="52">
        <v>0.018171</v>
      </c>
      <c r="P126" s="52">
        <v>0.059358600000000004</v>
      </c>
      <c r="Q126" s="54">
        <f t="shared" si="2"/>
        <v>0.55910079</v>
      </c>
      <c r="R126" s="52">
        <v>0.0036342</v>
      </c>
      <c r="S126" s="52">
        <v>0.09448920000000001</v>
      </c>
      <c r="T126" s="52">
        <v>0</v>
      </c>
      <c r="U126" s="52"/>
      <c r="V126" s="55">
        <v>0.9939933899999999</v>
      </c>
      <c r="W126" s="101"/>
    </row>
    <row r="127" spans="1:23" ht="12.75">
      <c r="A127" s="210"/>
      <c r="B127" s="209"/>
      <c r="C127" s="210"/>
      <c r="D127" s="52"/>
      <c r="E127" s="52">
        <v>4</v>
      </c>
      <c r="F127" s="52">
        <v>0.1162944</v>
      </c>
      <c r="G127" s="52">
        <v>0.0496674</v>
      </c>
      <c r="H127" s="52">
        <v>0.0030285</v>
      </c>
      <c r="I127" s="52">
        <v>0.0720783</v>
      </c>
      <c r="J127" s="52">
        <v>0</v>
      </c>
      <c r="K127" s="52">
        <v>0.0430047</v>
      </c>
      <c r="L127" s="52">
        <v>0.010296900000000001</v>
      </c>
      <c r="M127" s="52">
        <v>0.0187767</v>
      </c>
      <c r="N127" s="52">
        <v>0.018171</v>
      </c>
      <c r="O127" s="52">
        <v>0.018171</v>
      </c>
      <c r="P127" s="52">
        <v>0.059358600000000004</v>
      </c>
      <c r="Q127" s="54">
        <f t="shared" si="2"/>
        <v>0.4791087000000002</v>
      </c>
      <c r="R127" s="52">
        <v>0.0036342</v>
      </c>
      <c r="S127" s="52">
        <v>0.09448920000000001</v>
      </c>
      <c r="T127" s="52">
        <v>0</v>
      </c>
      <c r="U127" s="52"/>
      <c r="V127" s="55">
        <v>0.9140013000000001</v>
      </c>
      <c r="W127" s="101"/>
    </row>
    <row r="128" spans="1:23" ht="12.75">
      <c r="A128" s="210">
        <v>22</v>
      </c>
      <c r="B128" s="209" t="s">
        <v>262</v>
      </c>
      <c r="C128" s="210">
        <v>110</v>
      </c>
      <c r="D128" s="52"/>
      <c r="E128" s="52">
        <v>1</v>
      </c>
      <c r="F128" s="52">
        <v>0.19260142</v>
      </c>
      <c r="G128" s="52">
        <v>0.05414992</v>
      </c>
      <c r="H128" s="52">
        <v>0.00184602</v>
      </c>
      <c r="I128" s="52">
        <v>0.09045497999999999</v>
      </c>
      <c r="J128" s="52">
        <v>0.01661418</v>
      </c>
      <c r="K128" s="52">
        <v>0.04430447999999999</v>
      </c>
      <c r="L128" s="52">
        <v>0.010460780000000001</v>
      </c>
      <c r="M128" s="52">
        <v>0.01907554</v>
      </c>
      <c r="N128" s="52">
        <v>0.011076119999999998</v>
      </c>
      <c r="O128" s="52">
        <v>0.011076119999999998</v>
      </c>
      <c r="P128" s="52">
        <v>0.011076119999999998</v>
      </c>
      <c r="Q128" s="54">
        <f t="shared" si="2"/>
        <v>0.6056489899999998</v>
      </c>
      <c r="R128" s="52">
        <v>0.0061534</v>
      </c>
      <c r="S128" s="52">
        <v>0.10091576000000001</v>
      </c>
      <c r="T128" s="52">
        <v>0</v>
      </c>
      <c r="U128" s="52"/>
      <c r="V128" s="55">
        <v>1.0849988499999998</v>
      </c>
      <c r="W128" s="101"/>
    </row>
    <row r="129" spans="1:23" ht="12.75">
      <c r="A129" s="210"/>
      <c r="B129" s="209"/>
      <c r="C129" s="210"/>
      <c r="D129" s="52"/>
      <c r="E129" s="52">
        <v>3</v>
      </c>
      <c r="F129" s="52">
        <v>0.19260142</v>
      </c>
      <c r="G129" s="52">
        <v>0.05414992</v>
      </c>
      <c r="H129" s="52">
        <v>0.00184602</v>
      </c>
      <c r="I129" s="52">
        <v>0.09045497999999999</v>
      </c>
      <c r="J129" s="52">
        <v>0.01661418</v>
      </c>
      <c r="K129" s="52">
        <v>0.04430447999999999</v>
      </c>
      <c r="L129" s="52">
        <v>0.010460780000000001</v>
      </c>
      <c r="M129" s="52">
        <v>0.01907554</v>
      </c>
      <c r="N129" s="52">
        <v>0.011076119999999998</v>
      </c>
      <c r="O129" s="52">
        <v>0.011076119999999998</v>
      </c>
      <c r="P129" s="52">
        <v>0.011076119999999998</v>
      </c>
      <c r="Q129" s="54">
        <f t="shared" si="2"/>
        <v>0.5256461899999999</v>
      </c>
      <c r="R129" s="52">
        <v>0.0061534</v>
      </c>
      <c r="S129" s="52">
        <v>0.10091576000000001</v>
      </c>
      <c r="T129" s="52">
        <v>0</v>
      </c>
      <c r="U129" s="52"/>
      <c r="V129" s="55">
        <v>1.00499605</v>
      </c>
      <c r="W129" s="101"/>
    </row>
    <row r="130" spans="1:23" ht="12.75">
      <c r="A130" s="210"/>
      <c r="B130" s="209"/>
      <c r="C130" s="210"/>
      <c r="D130" s="52"/>
      <c r="E130" s="52">
        <v>4</v>
      </c>
      <c r="F130" s="52">
        <v>0.19260142</v>
      </c>
      <c r="G130" s="52">
        <v>0.05414992</v>
      </c>
      <c r="H130" s="52">
        <v>0.00184602</v>
      </c>
      <c r="I130" s="52">
        <v>0.09045497999999999</v>
      </c>
      <c r="J130" s="52">
        <v>0.01661418</v>
      </c>
      <c r="K130" s="52">
        <v>0.04430447999999999</v>
      </c>
      <c r="L130" s="52">
        <v>0.010460780000000001</v>
      </c>
      <c r="M130" s="52">
        <v>0.01907554</v>
      </c>
      <c r="N130" s="52">
        <v>0.011076119999999998</v>
      </c>
      <c r="O130" s="52">
        <v>0.011076119999999998</v>
      </c>
      <c r="P130" s="52">
        <v>0.011076119999999998</v>
      </c>
      <c r="Q130" s="54">
        <f t="shared" si="2"/>
        <v>0.48365724</v>
      </c>
      <c r="R130" s="52">
        <v>0.0061534</v>
      </c>
      <c r="S130" s="52">
        <v>0.10091576000000001</v>
      </c>
      <c r="T130" s="52">
        <v>0</v>
      </c>
      <c r="U130" s="52"/>
      <c r="V130" s="55">
        <v>0.9630071</v>
      </c>
      <c r="W130" s="101"/>
    </row>
    <row r="131" spans="1:23" ht="12.75">
      <c r="A131" s="210">
        <v>23</v>
      </c>
      <c r="B131" s="209" t="s">
        <v>262</v>
      </c>
      <c r="C131" s="210">
        <v>115</v>
      </c>
      <c r="D131" s="52"/>
      <c r="E131" s="52">
        <v>1</v>
      </c>
      <c r="F131" s="52">
        <v>0.11799216000000001</v>
      </c>
      <c r="G131" s="52">
        <v>0.05780424</v>
      </c>
      <c r="H131" s="52">
        <v>0.00357552</v>
      </c>
      <c r="I131" s="52">
        <v>0.08700432</v>
      </c>
      <c r="J131" s="52">
        <v>0.01608984</v>
      </c>
      <c r="K131" s="52">
        <v>0.04231032</v>
      </c>
      <c r="L131" s="52">
        <v>0.010130640000000002</v>
      </c>
      <c r="M131" s="52">
        <v>0.01847352</v>
      </c>
      <c r="N131" s="52">
        <v>0.01668576</v>
      </c>
      <c r="O131" s="52">
        <v>0.01668576</v>
      </c>
      <c r="P131" s="52">
        <v>0.010130640000000002</v>
      </c>
      <c r="Q131" s="54">
        <f t="shared" si="2"/>
        <v>0.70003424</v>
      </c>
      <c r="R131" s="52">
        <v>0.00357552</v>
      </c>
      <c r="S131" s="52">
        <v>0.0715104</v>
      </c>
      <c r="T131" s="52">
        <v>0</v>
      </c>
      <c r="U131" s="52"/>
      <c r="V131" s="55">
        <v>1.08499856</v>
      </c>
      <c r="W131" s="101"/>
    </row>
    <row r="132" spans="1:23" ht="12.75">
      <c r="A132" s="210"/>
      <c r="B132" s="209"/>
      <c r="C132" s="210"/>
      <c r="D132" s="52"/>
      <c r="E132" s="52">
        <v>3</v>
      </c>
      <c r="F132" s="52">
        <v>0.11799216000000001</v>
      </c>
      <c r="G132" s="52">
        <v>0.05780424</v>
      </c>
      <c r="H132" s="52">
        <v>0.00357552</v>
      </c>
      <c r="I132" s="52">
        <v>0.08700432</v>
      </c>
      <c r="J132" s="52">
        <v>0.01608984</v>
      </c>
      <c r="K132" s="52">
        <v>0.04231032</v>
      </c>
      <c r="L132" s="52">
        <v>0.010130640000000002</v>
      </c>
      <c r="M132" s="52">
        <v>0.01847352</v>
      </c>
      <c r="N132" s="52">
        <v>0.01668576</v>
      </c>
      <c r="O132" s="52">
        <v>0.01668576</v>
      </c>
      <c r="P132" s="52">
        <v>0.010130640000000002</v>
      </c>
      <c r="Q132" s="54">
        <f t="shared" si="2"/>
        <v>0.62004224</v>
      </c>
      <c r="R132" s="52">
        <v>0.00357552</v>
      </c>
      <c r="S132" s="52">
        <v>0.0715104</v>
      </c>
      <c r="T132" s="52">
        <v>0</v>
      </c>
      <c r="U132" s="52"/>
      <c r="V132" s="55">
        <v>1.00500656</v>
      </c>
      <c r="W132" s="101"/>
    </row>
    <row r="133" spans="1:23" ht="12.75">
      <c r="A133" s="210"/>
      <c r="B133" s="209"/>
      <c r="C133" s="210"/>
      <c r="D133" s="52"/>
      <c r="E133" s="52">
        <v>4</v>
      </c>
      <c r="F133" s="52">
        <v>0.11799216000000001</v>
      </c>
      <c r="G133" s="52">
        <v>0.05780424</v>
      </c>
      <c r="H133" s="52">
        <v>0.00357552</v>
      </c>
      <c r="I133" s="52">
        <v>0.08700432</v>
      </c>
      <c r="J133" s="52">
        <v>0.01608984</v>
      </c>
      <c r="K133" s="52">
        <v>0.04231032</v>
      </c>
      <c r="L133" s="52">
        <v>0.010130640000000002</v>
      </c>
      <c r="M133" s="52">
        <v>0.01847352</v>
      </c>
      <c r="N133" s="52">
        <v>0.01668576</v>
      </c>
      <c r="O133" s="52">
        <v>0.01668576</v>
      </c>
      <c r="P133" s="52">
        <v>0.010130640000000002</v>
      </c>
      <c r="Q133" s="54">
        <f t="shared" si="2"/>
        <v>0.5780424000000001</v>
      </c>
      <c r="R133" s="52">
        <v>0.00357552</v>
      </c>
      <c r="S133" s="52">
        <v>0.0715104</v>
      </c>
      <c r="T133" s="52">
        <v>0</v>
      </c>
      <c r="U133" s="52"/>
      <c r="V133" s="55">
        <v>0.9630067200000001</v>
      </c>
      <c r="W133" s="101"/>
    </row>
    <row r="134" spans="1:23" ht="12.75">
      <c r="A134" s="210">
        <v>24</v>
      </c>
      <c r="B134" s="209" t="s">
        <v>263</v>
      </c>
      <c r="C134" s="210">
        <v>48</v>
      </c>
      <c r="D134" s="52"/>
      <c r="E134" s="52">
        <v>1</v>
      </c>
      <c r="F134" s="52">
        <v>0.08967908</v>
      </c>
      <c r="G134" s="52">
        <v>0.05266039000000001</v>
      </c>
      <c r="H134" s="52">
        <v>0.0031283400000000003</v>
      </c>
      <c r="I134" s="52">
        <v>0.06204541</v>
      </c>
      <c r="J134" s="52">
        <v>0</v>
      </c>
      <c r="K134" s="52">
        <v>0.03701869</v>
      </c>
      <c r="L134" s="52">
        <v>0.00886363</v>
      </c>
      <c r="M134" s="52">
        <v>0.01616309</v>
      </c>
      <c r="N134" s="52">
        <v>0.015120310000000001</v>
      </c>
      <c r="O134" s="52">
        <v>0.015120310000000001</v>
      </c>
      <c r="P134" s="52">
        <v>0.052139000000000005</v>
      </c>
      <c r="Q134" s="54">
        <f t="shared" si="2"/>
        <v>0.6034824799999999</v>
      </c>
      <c r="R134" s="52">
        <v>0.0036497300000000003</v>
      </c>
      <c r="S134" s="52">
        <v>0.09697854</v>
      </c>
      <c r="T134" s="52">
        <v>0</v>
      </c>
      <c r="U134" s="52"/>
      <c r="V134" s="55">
        <v>0.9940035899999999</v>
      </c>
      <c r="W134" s="101"/>
    </row>
    <row r="135" spans="1:23" ht="12.75">
      <c r="A135" s="210"/>
      <c r="B135" s="209"/>
      <c r="C135" s="210"/>
      <c r="D135" s="52"/>
      <c r="E135" s="52">
        <v>4</v>
      </c>
      <c r="F135" s="52">
        <v>0.08967908</v>
      </c>
      <c r="G135" s="52">
        <v>0.05266039000000001</v>
      </c>
      <c r="H135" s="52">
        <v>0.0031283400000000003</v>
      </c>
      <c r="I135" s="52">
        <v>0.06204541</v>
      </c>
      <c r="J135" s="52">
        <v>0</v>
      </c>
      <c r="K135" s="52">
        <v>0.03701869</v>
      </c>
      <c r="L135" s="52">
        <v>0.00886363</v>
      </c>
      <c r="M135" s="52">
        <v>0.01616309</v>
      </c>
      <c r="N135" s="52">
        <v>0.015120310000000001</v>
      </c>
      <c r="O135" s="52">
        <v>0.015120310000000001</v>
      </c>
      <c r="P135" s="52">
        <v>0.052139000000000005</v>
      </c>
      <c r="Q135" s="54">
        <f t="shared" si="2"/>
        <v>0.5234755600000002</v>
      </c>
      <c r="R135" s="52">
        <v>0.0036497300000000003</v>
      </c>
      <c r="S135" s="52">
        <v>0.09697854</v>
      </c>
      <c r="T135" s="52">
        <v>0</v>
      </c>
      <c r="U135" s="52"/>
      <c r="V135" s="55">
        <v>0.9139966700000002</v>
      </c>
      <c r="W135" s="101"/>
    </row>
    <row r="136" spans="1:23" ht="12.75">
      <c r="A136" s="210">
        <v>25</v>
      </c>
      <c r="B136" s="209" t="s">
        <v>263</v>
      </c>
      <c r="C136" s="210">
        <v>56</v>
      </c>
      <c r="D136" s="52"/>
      <c r="E136" s="52">
        <v>1</v>
      </c>
      <c r="F136" s="52">
        <v>0.14221044</v>
      </c>
      <c r="G136" s="52">
        <v>0.04740348</v>
      </c>
      <c r="H136" s="52">
        <v>0.00249492</v>
      </c>
      <c r="I136" s="52">
        <v>0.07422387</v>
      </c>
      <c r="J136" s="52">
        <v>0</v>
      </c>
      <c r="K136" s="52">
        <v>0.04428483</v>
      </c>
      <c r="L136" s="52">
        <v>0.01060341</v>
      </c>
      <c r="M136" s="52">
        <v>0.01933563</v>
      </c>
      <c r="N136" s="52">
        <v>0.01372206</v>
      </c>
      <c r="O136" s="52">
        <v>0.01372206</v>
      </c>
      <c r="P136" s="52">
        <v>0.06673911</v>
      </c>
      <c r="Q136" s="54">
        <f t="shared" si="2"/>
        <v>0.5615678100000001</v>
      </c>
      <c r="R136" s="52">
        <v>0.00436611</v>
      </c>
      <c r="S136" s="52">
        <v>0.07360014</v>
      </c>
      <c r="T136" s="52">
        <v>0</v>
      </c>
      <c r="U136" s="52"/>
      <c r="V136" s="55">
        <v>1.00005</v>
      </c>
      <c r="W136" s="101"/>
    </row>
    <row r="137" spans="1:23" ht="12.75">
      <c r="A137" s="210"/>
      <c r="B137" s="209"/>
      <c r="C137" s="210"/>
      <c r="D137" s="52"/>
      <c r="E137" s="52">
        <v>4</v>
      </c>
      <c r="F137" s="52">
        <v>0.14221044</v>
      </c>
      <c r="G137" s="52">
        <v>0.04740348</v>
      </c>
      <c r="H137" s="52">
        <v>0.00249492</v>
      </c>
      <c r="I137" s="52">
        <v>0.07422387</v>
      </c>
      <c r="J137" s="52">
        <v>0</v>
      </c>
      <c r="K137" s="52">
        <v>0.04428483</v>
      </c>
      <c r="L137" s="52">
        <v>0.01060341</v>
      </c>
      <c r="M137" s="52">
        <v>0.01933563</v>
      </c>
      <c r="N137" s="52">
        <v>0.01372206</v>
      </c>
      <c r="O137" s="52">
        <v>0.01372206</v>
      </c>
      <c r="P137" s="52">
        <v>0.06673911</v>
      </c>
      <c r="Q137" s="54">
        <f t="shared" si="2"/>
        <v>0.48151956</v>
      </c>
      <c r="R137" s="52">
        <v>0.00436611</v>
      </c>
      <c r="S137" s="52">
        <v>0.07360014</v>
      </c>
      <c r="T137" s="52">
        <v>0</v>
      </c>
      <c r="U137" s="52"/>
      <c r="V137" s="55">
        <v>0.92000175</v>
      </c>
      <c r="W137" s="101"/>
    </row>
    <row r="138" spans="1:23" ht="12.75">
      <c r="A138" s="210">
        <v>26</v>
      </c>
      <c r="B138" s="209" t="s">
        <v>264</v>
      </c>
      <c r="C138" s="210">
        <v>356</v>
      </c>
      <c r="D138" s="52"/>
      <c r="E138" s="52">
        <v>1</v>
      </c>
      <c r="F138" s="52">
        <v>0.09287104</v>
      </c>
      <c r="G138" s="52">
        <v>0.05350848</v>
      </c>
      <c r="H138" s="52">
        <v>0.0030752</v>
      </c>
      <c r="I138" s="52">
        <v>0.08979584</v>
      </c>
      <c r="J138" s="52">
        <v>0.016606080000000002</v>
      </c>
      <c r="K138" s="52">
        <v>0.04366784</v>
      </c>
      <c r="L138" s="52">
        <v>0.010455680000000002</v>
      </c>
      <c r="M138" s="52">
        <v>0.01906624</v>
      </c>
      <c r="N138" s="52">
        <v>0.014145920000000001</v>
      </c>
      <c r="O138" s="52">
        <v>0.014145920000000001</v>
      </c>
      <c r="P138" s="52">
        <v>0.01107072</v>
      </c>
      <c r="Q138" s="54">
        <f t="shared" si="2"/>
        <v>0.7185791999999999</v>
      </c>
      <c r="R138" s="52">
        <v>0.0030752</v>
      </c>
      <c r="S138" s="52">
        <v>0.07872512000000001</v>
      </c>
      <c r="T138" s="52">
        <v>0</v>
      </c>
      <c r="U138" s="52"/>
      <c r="V138" s="55">
        <v>1.0789926399999998</v>
      </c>
      <c r="W138" s="101"/>
    </row>
    <row r="139" spans="1:23" ht="12.75">
      <c r="A139" s="210"/>
      <c r="B139" s="209"/>
      <c r="C139" s="210"/>
      <c r="D139" s="52"/>
      <c r="E139" s="52">
        <v>3</v>
      </c>
      <c r="F139" s="52">
        <v>0.09287104</v>
      </c>
      <c r="G139" s="52">
        <v>0.05350848</v>
      </c>
      <c r="H139" s="52">
        <v>0.0030752</v>
      </c>
      <c r="I139" s="52">
        <v>0.08979584</v>
      </c>
      <c r="J139" s="52">
        <v>0.016606080000000002</v>
      </c>
      <c r="K139" s="52">
        <v>0.04366784</v>
      </c>
      <c r="L139" s="52">
        <v>0.010455680000000002</v>
      </c>
      <c r="M139" s="52">
        <v>0.01906624</v>
      </c>
      <c r="N139" s="52">
        <v>0.014145920000000001</v>
      </c>
      <c r="O139" s="52">
        <v>0.014145920000000001</v>
      </c>
      <c r="P139" s="52">
        <v>0.01107072</v>
      </c>
      <c r="Q139" s="54">
        <f t="shared" si="2"/>
        <v>0.63858524</v>
      </c>
      <c r="R139" s="52">
        <v>0.0030752</v>
      </c>
      <c r="S139" s="52">
        <v>0.07872512000000001</v>
      </c>
      <c r="T139" s="52">
        <v>0</v>
      </c>
      <c r="U139" s="52"/>
      <c r="V139" s="55">
        <v>0.99899868</v>
      </c>
      <c r="W139" s="101"/>
    </row>
    <row r="140" spans="1:23" ht="12.75">
      <c r="A140" s="210"/>
      <c r="B140" s="209"/>
      <c r="C140" s="210"/>
      <c r="D140" s="52"/>
      <c r="E140" s="52">
        <v>4</v>
      </c>
      <c r="F140" s="52">
        <v>0.09287104</v>
      </c>
      <c r="G140" s="52">
        <v>0.05350848</v>
      </c>
      <c r="H140" s="52">
        <v>0.0030752</v>
      </c>
      <c r="I140" s="52">
        <v>0.08979584</v>
      </c>
      <c r="J140" s="52">
        <v>0.016606080000000002</v>
      </c>
      <c r="K140" s="52">
        <v>0.04366784</v>
      </c>
      <c r="L140" s="52">
        <v>0.010455680000000002</v>
      </c>
      <c r="M140" s="52">
        <v>0.01906624</v>
      </c>
      <c r="N140" s="52">
        <v>0.014145920000000001</v>
      </c>
      <c r="O140" s="52">
        <v>0.014145920000000001</v>
      </c>
      <c r="P140" s="52">
        <v>0.01107072</v>
      </c>
      <c r="Q140" s="54">
        <f t="shared" si="2"/>
        <v>0.5965887999999999</v>
      </c>
      <c r="R140" s="52">
        <v>0.0030752</v>
      </c>
      <c r="S140" s="52">
        <v>0.07872512000000001</v>
      </c>
      <c r="T140" s="52">
        <v>0</v>
      </c>
      <c r="U140" s="52"/>
      <c r="V140" s="55">
        <v>0.9570022399999999</v>
      </c>
      <c r="W140" s="101"/>
    </row>
    <row r="141" spans="1:23" ht="12.75">
      <c r="A141" s="210">
        <v>27</v>
      </c>
      <c r="B141" s="209" t="s">
        <v>264</v>
      </c>
      <c r="C141" s="210">
        <v>368</v>
      </c>
      <c r="D141" s="52"/>
      <c r="E141" s="52">
        <v>1</v>
      </c>
      <c r="F141" s="52">
        <v>0.13178618</v>
      </c>
      <c r="G141" s="52">
        <v>0.06002826</v>
      </c>
      <c r="H141" s="52">
        <v>0.0027599200000000003</v>
      </c>
      <c r="I141" s="52">
        <v>0.08210762</v>
      </c>
      <c r="J141" s="52">
        <v>0</v>
      </c>
      <c r="K141" s="52">
        <v>0.04898858</v>
      </c>
      <c r="L141" s="52">
        <v>0.011729660000000001</v>
      </c>
      <c r="M141" s="52">
        <v>0.02138938</v>
      </c>
      <c r="N141" s="52">
        <v>0.01517956</v>
      </c>
      <c r="O141" s="52">
        <v>0.01517956</v>
      </c>
      <c r="P141" s="52">
        <v>0.01241964</v>
      </c>
      <c r="Q141" s="54">
        <f t="shared" si="2"/>
        <v>0.67053462</v>
      </c>
      <c r="R141" s="52">
        <v>0.00413988</v>
      </c>
      <c r="S141" s="52">
        <v>0.08486754</v>
      </c>
      <c r="T141" s="52">
        <v>0</v>
      </c>
      <c r="U141" s="52"/>
      <c r="V141" s="55">
        <v>1.07900278</v>
      </c>
      <c r="W141" s="101"/>
    </row>
    <row r="142" spans="1:23" ht="12.75">
      <c r="A142" s="210"/>
      <c r="B142" s="209"/>
      <c r="C142" s="210"/>
      <c r="D142" s="52"/>
      <c r="E142" s="52">
        <v>3</v>
      </c>
      <c r="F142" s="52">
        <v>0.13178618</v>
      </c>
      <c r="G142" s="52">
        <v>0.06002826</v>
      </c>
      <c r="H142" s="52">
        <v>0.0027599200000000003</v>
      </c>
      <c r="I142" s="52">
        <v>0.08210762</v>
      </c>
      <c r="J142" s="52">
        <v>0</v>
      </c>
      <c r="K142" s="52">
        <v>0.04898858</v>
      </c>
      <c r="L142" s="52">
        <v>0.011729660000000001</v>
      </c>
      <c r="M142" s="52">
        <v>0.02138938</v>
      </c>
      <c r="N142" s="52">
        <v>0.01517956</v>
      </c>
      <c r="O142" s="52">
        <v>0.01517956</v>
      </c>
      <c r="P142" s="52">
        <v>0.01241964</v>
      </c>
      <c r="Q142" s="54">
        <f t="shared" si="2"/>
        <v>0.59053246</v>
      </c>
      <c r="R142" s="52">
        <v>0.00413988</v>
      </c>
      <c r="S142" s="52">
        <v>0.08486754</v>
      </c>
      <c r="T142" s="52">
        <v>0</v>
      </c>
      <c r="U142" s="52"/>
      <c r="V142" s="55">
        <v>0.99900062</v>
      </c>
      <c r="W142" s="101"/>
    </row>
    <row r="143" spans="1:23" ht="12.75">
      <c r="A143" s="210"/>
      <c r="B143" s="209"/>
      <c r="C143" s="210"/>
      <c r="D143" s="52"/>
      <c r="E143" s="52">
        <v>4</v>
      </c>
      <c r="F143" s="52">
        <v>0.13178618</v>
      </c>
      <c r="G143" s="52">
        <v>0.06002826</v>
      </c>
      <c r="H143" s="52">
        <v>0.0027599200000000003</v>
      </c>
      <c r="I143" s="52">
        <v>0.08210762</v>
      </c>
      <c r="J143" s="52">
        <v>0</v>
      </c>
      <c r="K143" s="52">
        <v>0.04898858</v>
      </c>
      <c r="L143" s="52">
        <v>0.011729660000000001</v>
      </c>
      <c r="M143" s="52">
        <v>0.02138938</v>
      </c>
      <c r="N143" s="52">
        <v>0.01517956</v>
      </c>
      <c r="O143" s="52">
        <v>0.01517956</v>
      </c>
      <c r="P143" s="52">
        <v>0.01241964</v>
      </c>
      <c r="Q143" s="54">
        <f t="shared" si="2"/>
        <v>0.5485340999999999</v>
      </c>
      <c r="R143" s="52">
        <v>0.00413988</v>
      </c>
      <c r="S143" s="52">
        <v>0.08486754</v>
      </c>
      <c r="T143" s="52">
        <v>0</v>
      </c>
      <c r="U143" s="52"/>
      <c r="V143" s="55">
        <v>0.9570022599999999</v>
      </c>
      <c r="W143" s="101"/>
    </row>
    <row r="144" spans="1:23" ht="12.75">
      <c r="A144" s="210">
        <v>28</v>
      </c>
      <c r="B144" s="209" t="s">
        <v>264</v>
      </c>
      <c r="C144" s="210">
        <v>352</v>
      </c>
      <c r="D144" s="52"/>
      <c r="E144" s="52">
        <v>1</v>
      </c>
      <c r="F144" s="52">
        <v>0.13223428000000004</v>
      </c>
      <c r="G144" s="52">
        <v>0.05930094</v>
      </c>
      <c r="H144" s="52">
        <v>0.0020448600000000003</v>
      </c>
      <c r="I144" s="52">
        <v>0.09951652000000001</v>
      </c>
      <c r="J144" s="52">
        <v>0.018403740000000002</v>
      </c>
      <c r="K144" s="52">
        <v>0.048395020000000004</v>
      </c>
      <c r="L144" s="52">
        <v>0.011587540000000002</v>
      </c>
      <c r="M144" s="52">
        <v>0.021130220000000005</v>
      </c>
      <c r="N144" s="52">
        <v>0.008179440000000001</v>
      </c>
      <c r="O144" s="52">
        <v>0.008179440000000001</v>
      </c>
      <c r="P144" s="52">
        <v>0.012269160000000001</v>
      </c>
      <c r="Q144" s="54">
        <f t="shared" si="2"/>
        <v>0.6693484600000001</v>
      </c>
      <c r="R144" s="52">
        <v>0.004089720000000001</v>
      </c>
      <c r="S144" s="52">
        <v>0.08383926000000001</v>
      </c>
      <c r="T144" s="52">
        <v>0</v>
      </c>
      <c r="U144" s="52"/>
      <c r="V144" s="55">
        <v>1.0790020800000002</v>
      </c>
      <c r="W144" s="101"/>
    </row>
    <row r="145" spans="1:23" ht="12.75">
      <c r="A145" s="210"/>
      <c r="B145" s="209"/>
      <c r="C145" s="210"/>
      <c r="D145" s="52"/>
      <c r="E145" s="52">
        <v>3</v>
      </c>
      <c r="F145" s="52">
        <v>0.13223428000000004</v>
      </c>
      <c r="G145" s="52">
        <v>0.05930094</v>
      </c>
      <c r="H145" s="52">
        <v>0.0020448600000000003</v>
      </c>
      <c r="I145" s="52">
        <v>0.09951652000000001</v>
      </c>
      <c r="J145" s="52">
        <v>0.018403740000000002</v>
      </c>
      <c r="K145" s="52">
        <v>0.048395020000000004</v>
      </c>
      <c r="L145" s="52">
        <v>0.011587540000000002</v>
      </c>
      <c r="M145" s="52">
        <v>0.021130220000000005</v>
      </c>
      <c r="N145" s="52">
        <v>0.008179440000000001</v>
      </c>
      <c r="O145" s="52">
        <v>0.008179440000000001</v>
      </c>
      <c r="P145" s="52">
        <v>0.012269160000000001</v>
      </c>
      <c r="Q145" s="54">
        <f t="shared" si="2"/>
        <v>0.58934854</v>
      </c>
      <c r="R145" s="52">
        <v>0.004089720000000001</v>
      </c>
      <c r="S145" s="52">
        <v>0.08383926000000001</v>
      </c>
      <c r="T145" s="52">
        <v>0</v>
      </c>
      <c r="U145" s="52"/>
      <c r="V145" s="55">
        <v>0.9990021600000001</v>
      </c>
      <c r="W145" s="101"/>
    </row>
    <row r="146" spans="1:23" ht="12.75">
      <c r="A146" s="210"/>
      <c r="B146" s="209"/>
      <c r="C146" s="210"/>
      <c r="D146" s="52"/>
      <c r="E146" s="52">
        <v>4</v>
      </c>
      <c r="F146" s="52">
        <v>0.13223428000000004</v>
      </c>
      <c r="G146" s="52">
        <v>0.05930094</v>
      </c>
      <c r="H146" s="52">
        <v>0.0020448600000000003</v>
      </c>
      <c r="I146" s="52">
        <v>0.09951652000000001</v>
      </c>
      <c r="J146" s="52">
        <v>0.018403740000000002</v>
      </c>
      <c r="K146" s="52">
        <v>0.048395020000000004</v>
      </c>
      <c r="L146" s="52">
        <v>0.011587540000000002</v>
      </c>
      <c r="M146" s="52">
        <v>0.021130220000000005</v>
      </c>
      <c r="N146" s="52">
        <v>0.008179440000000001</v>
      </c>
      <c r="O146" s="52">
        <v>0.008179440000000001</v>
      </c>
      <c r="P146" s="52">
        <v>0.012269160000000001</v>
      </c>
      <c r="Q146" s="54">
        <f t="shared" si="2"/>
        <v>0.54734086</v>
      </c>
      <c r="R146" s="52">
        <v>0.004089720000000001</v>
      </c>
      <c r="S146" s="52">
        <v>0.08383926000000001</v>
      </c>
      <c r="T146" s="52">
        <v>0</v>
      </c>
      <c r="U146" s="52"/>
      <c r="V146" s="55">
        <v>0.9569944800000001</v>
      </c>
      <c r="W146" s="101"/>
    </row>
    <row r="147" spans="1:23" ht="12.75">
      <c r="A147" s="210">
        <v>29</v>
      </c>
      <c r="B147" s="209" t="s">
        <v>264</v>
      </c>
      <c r="C147" s="210">
        <v>360</v>
      </c>
      <c r="D147" s="52"/>
      <c r="E147" s="52">
        <v>1</v>
      </c>
      <c r="F147" s="52">
        <v>0.12046261999999999</v>
      </c>
      <c r="G147" s="52">
        <v>0.04795114</v>
      </c>
      <c r="H147" s="52">
        <v>0.00233908</v>
      </c>
      <c r="I147" s="52">
        <v>0.06958763</v>
      </c>
      <c r="J147" s="52">
        <v>0</v>
      </c>
      <c r="K147" s="52">
        <v>0.04151867</v>
      </c>
      <c r="L147" s="52">
        <v>0.009941090000000001</v>
      </c>
      <c r="M147" s="52">
        <v>0.01812787</v>
      </c>
      <c r="N147" s="52">
        <v>0.01052586</v>
      </c>
      <c r="O147" s="52">
        <v>0.01052586</v>
      </c>
      <c r="P147" s="52">
        <v>0.05204453</v>
      </c>
      <c r="Q147" s="54">
        <f t="shared" si="2"/>
        <v>0.5934380299999998</v>
      </c>
      <c r="R147" s="52">
        <v>0.00350862</v>
      </c>
      <c r="S147" s="52">
        <v>0.08362211</v>
      </c>
      <c r="T147" s="52">
        <v>0</v>
      </c>
      <c r="U147" s="52"/>
      <c r="V147" s="55">
        <v>0.9940054799999998</v>
      </c>
      <c r="W147" s="101"/>
    </row>
    <row r="148" spans="1:23" ht="12.75">
      <c r="A148" s="210"/>
      <c r="B148" s="209"/>
      <c r="C148" s="210"/>
      <c r="D148" s="52"/>
      <c r="E148" s="52">
        <v>4</v>
      </c>
      <c r="F148" s="52">
        <v>0.12046261999999999</v>
      </c>
      <c r="G148" s="52">
        <v>0.04795114</v>
      </c>
      <c r="H148" s="52">
        <v>0.00233908</v>
      </c>
      <c r="I148" s="52">
        <v>0.06958763</v>
      </c>
      <c r="J148" s="52">
        <v>0</v>
      </c>
      <c r="K148" s="52">
        <v>0.04151867</v>
      </c>
      <c r="L148" s="52">
        <v>0.009941090000000001</v>
      </c>
      <c r="M148" s="52">
        <v>0.01812787</v>
      </c>
      <c r="N148" s="52">
        <v>0.01052586</v>
      </c>
      <c r="O148" s="52">
        <v>0.01052586</v>
      </c>
      <c r="P148" s="52">
        <v>0.05204453</v>
      </c>
      <c r="Q148" s="54">
        <f t="shared" si="2"/>
        <v>0.51342806</v>
      </c>
      <c r="R148" s="52">
        <v>0.00350862</v>
      </c>
      <c r="S148" s="52">
        <v>0.08362211</v>
      </c>
      <c r="T148" s="52">
        <v>0</v>
      </c>
      <c r="U148" s="52"/>
      <c r="V148" s="55">
        <v>0.9139955099999999</v>
      </c>
      <c r="W148" s="101"/>
    </row>
    <row r="149" spans="1:23" ht="12.75">
      <c r="A149" s="210">
        <v>30</v>
      </c>
      <c r="B149" s="209" t="s">
        <v>265</v>
      </c>
      <c r="C149" s="210">
        <v>10</v>
      </c>
      <c r="D149" s="52"/>
      <c r="E149" s="52">
        <v>1</v>
      </c>
      <c r="F149" s="52">
        <v>0.16666104</v>
      </c>
      <c r="G149" s="52">
        <v>0.04944888</v>
      </c>
      <c r="H149" s="52">
        <v>0.00244192</v>
      </c>
      <c r="I149" s="52">
        <v>0.07264712</v>
      </c>
      <c r="J149" s="52">
        <v>0</v>
      </c>
      <c r="K149" s="52">
        <v>0.04334408</v>
      </c>
      <c r="L149" s="52">
        <v>0.01037816</v>
      </c>
      <c r="M149" s="52">
        <v>0.01892488</v>
      </c>
      <c r="N149" s="52">
        <v>0.01098864</v>
      </c>
      <c r="O149" s="52">
        <v>0.01098864</v>
      </c>
      <c r="P149" s="52">
        <v>0.059827040000000005</v>
      </c>
      <c r="Q149" s="54">
        <f t="shared" si="2"/>
        <v>0.53603519</v>
      </c>
      <c r="R149" s="52">
        <v>0.00549432</v>
      </c>
      <c r="S149" s="52">
        <v>0.08546720000000001</v>
      </c>
      <c r="T149" s="52">
        <v>0</v>
      </c>
      <c r="U149" s="52"/>
      <c r="V149" s="55">
        <v>0.99999999</v>
      </c>
      <c r="W149" s="101"/>
    </row>
    <row r="150" spans="1:23" ht="12.75">
      <c r="A150" s="210"/>
      <c r="B150" s="209"/>
      <c r="C150" s="210"/>
      <c r="D150" s="52"/>
      <c r="E150" s="52">
        <v>4</v>
      </c>
      <c r="F150" s="52">
        <v>0.16666104</v>
      </c>
      <c r="G150" s="52">
        <v>0.04944888</v>
      </c>
      <c r="H150" s="52">
        <v>0.00244192</v>
      </c>
      <c r="I150" s="52">
        <v>0.07264712</v>
      </c>
      <c r="J150" s="52">
        <v>0</v>
      </c>
      <c r="K150" s="52">
        <v>0.04334408</v>
      </c>
      <c r="L150" s="52">
        <v>0.01037816</v>
      </c>
      <c r="M150" s="52">
        <v>0.01892488</v>
      </c>
      <c r="N150" s="52">
        <v>0.01098864</v>
      </c>
      <c r="O150" s="52">
        <v>0.01098864</v>
      </c>
      <c r="P150" s="52">
        <v>0.059827040000000005</v>
      </c>
      <c r="Q150" s="54">
        <f t="shared" si="2"/>
        <v>0.4560285600000001</v>
      </c>
      <c r="R150" s="52">
        <v>0.00549432</v>
      </c>
      <c r="S150" s="52">
        <v>0.08546720000000001</v>
      </c>
      <c r="T150" s="52">
        <v>0</v>
      </c>
      <c r="U150" s="52"/>
      <c r="V150" s="55">
        <v>0.9199933600000001</v>
      </c>
      <c r="W150" s="101"/>
    </row>
    <row r="151" spans="1:23" ht="12.75">
      <c r="A151" s="210">
        <v>31</v>
      </c>
      <c r="B151" s="209" t="s">
        <v>265</v>
      </c>
      <c r="C151" s="210">
        <v>18</v>
      </c>
      <c r="D151" s="52"/>
      <c r="E151" s="52">
        <v>1</v>
      </c>
      <c r="F151" s="52">
        <v>0.09744686000000001</v>
      </c>
      <c r="G151" s="52">
        <v>0.12831512</v>
      </c>
      <c r="H151" s="52">
        <v>0.00242104</v>
      </c>
      <c r="I151" s="52">
        <v>0.07202594</v>
      </c>
      <c r="J151" s="52">
        <v>0</v>
      </c>
      <c r="K151" s="52">
        <v>0.04297346</v>
      </c>
      <c r="L151" s="52">
        <v>0.01028942</v>
      </c>
      <c r="M151" s="52">
        <v>0.01876306</v>
      </c>
      <c r="N151" s="52">
        <v>0.00968416</v>
      </c>
      <c r="O151" s="52">
        <v>0.00968416</v>
      </c>
      <c r="P151" s="52">
        <v>0.059315480000000004</v>
      </c>
      <c r="Q151" s="54">
        <f t="shared" si="2"/>
        <v>0.53575838</v>
      </c>
      <c r="R151" s="52">
        <v>0.0030263</v>
      </c>
      <c r="S151" s="52">
        <v>0.08231536</v>
      </c>
      <c r="T151" s="52">
        <v>0</v>
      </c>
      <c r="U151" s="52"/>
      <c r="V151" s="55">
        <v>0.9999928</v>
      </c>
      <c r="W151" s="101"/>
    </row>
    <row r="152" spans="1:23" ht="12.75">
      <c r="A152" s="210"/>
      <c r="B152" s="209"/>
      <c r="C152" s="210"/>
      <c r="D152" s="52"/>
      <c r="E152" s="52">
        <v>4</v>
      </c>
      <c r="F152" s="52">
        <v>0.09744686000000001</v>
      </c>
      <c r="G152" s="52">
        <v>0.12831512</v>
      </c>
      <c r="H152" s="52">
        <v>0.00242104</v>
      </c>
      <c r="I152" s="52">
        <v>0.07202594</v>
      </c>
      <c r="J152" s="52">
        <v>0</v>
      </c>
      <c r="K152" s="52">
        <v>0.04297346</v>
      </c>
      <c r="L152" s="52">
        <v>0.01028942</v>
      </c>
      <c r="M152" s="52">
        <v>0.01876306</v>
      </c>
      <c r="N152" s="52">
        <v>0.00968416</v>
      </c>
      <c r="O152" s="52">
        <v>0.00968416</v>
      </c>
      <c r="P152" s="52">
        <v>0.059315480000000004</v>
      </c>
      <c r="Q152" s="54">
        <f t="shared" si="2"/>
        <v>0.4557607800000002</v>
      </c>
      <c r="R152" s="52">
        <v>0.0030263</v>
      </c>
      <c r="S152" s="52">
        <v>0.08231536</v>
      </c>
      <c r="T152" s="52">
        <v>0</v>
      </c>
      <c r="U152" s="52"/>
      <c r="V152" s="55">
        <v>0.9199952000000002</v>
      </c>
      <c r="W152" s="101"/>
    </row>
    <row r="153" spans="1:23" ht="12.75">
      <c r="A153" s="210">
        <v>32</v>
      </c>
      <c r="B153" s="209" t="s">
        <v>266</v>
      </c>
      <c r="C153" s="210">
        <v>84</v>
      </c>
      <c r="D153" s="52"/>
      <c r="E153" s="52">
        <v>1</v>
      </c>
      <c r="F153" s="52">
        <v>0.163696</v>
      </c>
      <c r="G153" s="52">
        <v>0.070043</v>
      </c>
      <c r="H153" s="52">
        <v>0.003148</v>
      </c>
      <c r="I153" s="52">
        <v>0.114902</v>
      </c>
      <c r="J153" s="52">
        <v>0.021249</v>
      </c>
      <c r="K153" s="52">
        <v>0.055876999999999996</v>
      </c>
      <c r="L153" s="52">
        <v>0.013379000000000002</v>
      </c>
      <c r="M153" s="52">
        <v>0.024397000000000002</v>
      </c>
      <c r="N153" s="52">
        <v>0.014166</v>
      </c>
      <c r="O153" s="52">
        <v>0.014166</v>
      </c>
      <c r="P153" s="52">
        <v>0.011018</v>
      </c>
      <c r="Q153" s="54">
        <f t="shared" si="2"/>
        <v>0.5081226700000001</v>
      </c>
      <c r="R153" s="52">
        <v>0.005509</v>
      </c>
      <c r="S153" s="52">
        <v>0.095227</v>
      </c>
      <c r="T153" s="52">
        <v>0</v>
      </c>
      <c r="U153" s="52"/>
      <c r="V153" s="55">
        <v>0.9999976700000002</v>
      </c>
      <c r="W153" s="101"/>
    </row>
    <row r="154" spans="1:23" ht="12.75">
      <c r="A154" s="210"/>
      <c r="B154" s="209"/>
      <c r="C154" s="210"/>
      <c r="D154" s="52"/>
      <c r="E154" s="52">
        <v>4</v>
      </c>
      <c r="F154" s="52">
        <v>0.163696</v>
      </c>
      <c r="G154" s="52">
        <v>0.070043</v>
      </c>
      <c r="H154" s="52">
        <v>0.003148</v>
      </c>
      <c r="I154" s="52">
        <v>0.114902</v>
      </c>
      <c r="J154" s="52">
        <v>0.021249</v>
      </c>
      <c r="K154" s="52">
        <v>0.055876999999999996</v>
      </c>
      <c r="L154" s="52">
        <v>0.013379000000000002</v>
      </c>
      <c r="M154" s="52">
        <v>0.024397000000000002</v>
      </c>
      <c r="N154" s="52">
        <v>0.014166</v>
      </c>
      <c r="O154" s="52">
        <v>0.014166</v>
      </c>
      <c r="P154" s="52">
        <v>0.011018</v>
      </c>
      <c r="Q154" s="54">
        <f t="shared" si="2"/>
        <v>0.4281280000000001</v>
      </c>
      <c r="R154" s="52">
        <v>0.005509</v>
      </c>
      <c r="S154" s="52">
        <v>0.095227</v>
      </c>
      <c r="T154" s="52">
        <v>0</v>
      </c>
      <c r="U154" s="52"/>
      <c r="V154" s="55">
        <v>0.9200030000000001</v>
      </c>
      <c r="W154" s="101"/>
    </row>
    <row r="155" spans="1:23" ht="12.75">
      <c r="A155" s="210">
        <v>33</v>
      </c>
      <c r="B155" s="209" t="s">
        <v>265</v>
      </c>
      <c r="C155" s="210">
        <v>3</v>
      </c>
      <c r="D155" s="52"/>
      <c r="E155" s="52">
        <v>1</v>
      </c>
      <c r="F155" s="52">
        <v>0.06264832</v>
      </c>
      <c r="G155" s="52">
        <v>0.055936</v>
      </c>
      <c r="H155" s="52">
        <v>0</v>
      </c>
      <c r="I155" s="52">
        <v>0.06656384</v>
      </c>
      <c r="J155" s="52">
        <v>0</v>
      </c>
      <c r="K155" s="52">
        <v>0.039714559999999996</v>
      </c>
      <c r="L155" s="52">
        <v>0.00950912</v>
      </c>
      <c r="M155" s="52">
        <v>0.01734016</v>
      </c>
      <c r="N155" s="52">
        <v>0</v>
      </c>
      <c r="O155" s="52">
        <v>0</v>
      </c>
      <c r="P155" s="52">
        <v>0.054817279999999996</v>
      </c>
      <c r="Q155" s="54">
        <f t="shared" si="2"/>
        <v>0.6622943999999998</v>
      </c>
      <c r="R155" s="52">
        <v>0.0027968</v>
      </c>
      <c r="S155" s="52">
        <v>0.08893824</v>
      </c>
      <c r="T155" s="52">
        <v>0</v>
      </c>
      <c r="U155" s="52"/>
      <c r="V155" s="55">
        <v>0.9939948799999998</v>
      </c>
      <c r="W155" s="101"/>
    </row>
    <row r="156" spans="1:23" ht="12.75">
      <c r="A156" s="210"/>
      <c r="B156" s="209"/>
      <c r="C156" s="210"/>
      <c r="D156" s="52"/>
      <c r="E156" s="52">
        <v>4</v>
      </c>
      <c r="F156" s="52">
        <v>0.06264832</v>
      </c>
      <c r="G156" s="52">
        <v>0.055936</v>
      </c>
      <c r="H156" s="52">
        <v>0</v>
      </c>
      <c r="I156" s="52">
        <v>0.06656384</v>
      </c>
      <c r="J156" s="52">
        <v>0</v>
      </c>
      <c r="K156" s="52">
        <v>0.039714559999999996</v>
      </c>
      <c r="L156" s="52">
        <v>0.00950912</v>
      </c>
      <c r="M156" s="52">
        <v>0.01734016</v>
      </c>
      <c r="N156" s="52">
        <v>0</v>
      </c>
      <c r="O156" s="52">
        <v>0</v>
      </c>
      <c r="P156" s="52">
        <v>0.054817279999999996</v>
      </c>
      <c r="Q156" s="54">
        <f t="shared" si="2"/>
        <v>0.5822937599999999</v>
      </c>
      <c r="R156" s="52">
        <v>0.0027968</v>
      </c>
      <c r="S156" s="52">
        <v>0.08893824</v>
      </c>
      <c r="T156" s="52">
        <v>0</v>
      </c>
      <c r="U156" s="52"/>
      <c r="V156" s="55">
        <v>0.9139942399999998</v>
      </c>
      <c r="W156" s="101"/>
    </row>
    <row r="157" spans="1:23" ht="12.75">
      <c r="A157" s="52">
        <v>34</v>
      </c>
      <c r="B157" s="53" t="s">
        <v>234</v>
      </c>
      <c r="C157" s="52">
        <v>52</v>
      </c>
      <c r="D157" s="52"/>
      <c r="E157" s="52">
        <v>1</v>
      </c>
      <c r="F157" s="52">
        <v>0.17070200000000002</v>
      </c>
      <c r="G157" s="52">
        <v>0.05303955</v>
      </c>
      <c r="H157" s="52">
        <v>0.0012193</v>
      </c>
      <c r="I157" s="52">
        <v>0.029263200000000003</v>
      </c>
      <c r="J157" s="52">
        <v>0</v>
      </c>
      <c r="K157" s="52">
        <v>0</v>
      </c>
      <c r="L157" s="52">
        <v>0.010364050000000001</v>
      </c>
      <c r="M157" s="52">
        <v>0.01889915</v>
      </c>
      <c r="N157" s="52">
        <v>0.0109737</v>
      </c>
      <c r="O157" s="52">
        <v>0.0109737</v>
      </c>
      <c r="P157" s="52">
        <v>0.00670615</v>
      </c>
      <c r="Q157" s="52">
        <v>0.47979455000000004</v>
      </c>
      <c r="R157" s="52">
        <v>0.00548685</v>
      </c>
      <c r="S157" s="52">
        <v>0.0658422</v>
      </c>
      <c r="T157" s="52">
        <v>0</v>
      </c>
      <c r="U157" s="52"/>
      <c r="V157" s="55">
        <v>0.8340012</v>
      </c>
      <c r="W157" s="101"/>
    </row>
    <row r="158" spans="1:23" ht="12.75">
      <c r="A158" s="210">
        <v>35</v>
      </c>
      <c r="B158" s="209" t="s">
        <v>265</v>
      </c>
      <c r="C158" s="210">
        <v>7</v>
      </c>
      <c r="D158" s="52"/>
      <c r="E158" s="52">
        <v>1</v>
      </c>
      <c r="F158" s="52">
        <v>0.1231356</v>
      </c>
      <c r="G158" s="52">
        <v>0.0557042</v>
      </c>
      <c r="H158" s="52">
        <v>0.00234544</v>
      </c>
      <c r="I158" s="52">
        <v>0.06977683999999999</v>
      </c>
      <c r="J158" s="52">
        <v>0</v>
      </c>
      <c r="K158" s="52">
        <v>0.04163156</v>
      </c>
      <c r="L158" s="52">
        <v>0.00996812</v>
      </c>
      <c r="M158" s="52">
        <v>0.01817716</v>
      </c>
      <c r="N158" s="52">
        <v>0.01348628</v>
      </c>
      <c r="O158" s="52">
        <v>0.01348628</v>
      </c>
      <c r="P158" s="52">
        <v>0.0469088</v>
      </c>
      <c r="Q158" s="54">
        <f t="shared" si="2"/>
        <v>0.59306831</v>
      </c>
      <c r="R158" s="52">
        <v>0.00469088</v>
      </c>
      <c r="S158" s="52">
        <v>0.07739952</v>
      </c>
      <c r="T158" s="52">
        <v>0</v>
      </c>
      <c r="U158" s="52"/>
      <c r="V158" s="55">
        <v>1.00000215</v>
      </c>
      <c r="W158" s="101"/>
    </row>
    <row r="159" spans="1:23" ht="12.75">
      <c r="A159" s="210"/>
      <c r="B159" s="209"/>
      <c r="C159" s="210"/>
      <c r="D159" s="52"/>
      <c r="E159" s="52">
        <v>4</v>
      </c>
      <c r="F159" s="52">
        <v>0.1231356</v>
      </c>
      <c r="G159" s="52">
        <v>0.0557042</v>
      </c>
      <c r="H159" s="52">
        <v>0.00234544</v>
      </c>
      <c r="I159" s="52">
        <v>0.06977683999999999</v>
      </c>
      <c r="J159" s="52">
        <v>0</v>
      </c>
      <c r="K159" s="52">
        <v>0.04163156</v>
      </c>
      <c r="L159" s="52">
        <v>0.00996812</v>
      </c>
      <c r="M159" s="52">
        <v>0.01817716</v>
      </c>
      <c r="N159" s="52">
        <v>0.01348628</v>
      </c>
      <c r="O159" s="52">
        <v>0.01348628</v>
      </c>
      <c r="P159" s="52">
        <v>0.0469088</v>
      </c>
      <c r="Q159" s="54">
        <f t="shared" si="2"/>
        <v>0.5130649999999999</v>
      </c>
      <c r="R159" s="52">
        <v>0.00469088</v>
      </c>
      <c r="S159" s="52">
        <v>0.07739952</v>
      </c>
      <c r="T159" s="52">
        <v>0</v>
      </c>
      <c r="U159" s="52"/>
      <c r="V159" s="55">
        <v>0.9199988399999999</v>
      </c>
      <c r="W159" s="101"/>
    </row>
    <row r="160" spans="1:23" ht="12.75">
      <c r="A160" s="210">
        <v>36</v>
      </c>
      <c r="B160" s="209" t="s">
        <v>261</v>
      </c>
      <c r="C160" s="210">
        <v>6</v>
      </c>
      <c r="D160" s="52"/>
      <c r="E160" s="52">
        <v>1</v>
      </c>
      <c r="F160" s="52">
        <v>0.16708753999999998</v>
      </c>
      <c r="G160" s="52">
        <v>0.04702795</v>
      </c>
      <c r="H160" s="52">
        <v>0.0022130799999999996</v>
      </c>
      <c r="I160" s="52">
        <v>0.06583912999999998</v>
      </c>
      <c r="J160" s="52">
        <v>0</v>
      </c>
      <c r="K160" s="52">
        <v>0.03928216999999999</v>
      </c>
      <c r="L160" s="52">
        <v>0.00940559</v>
      </c>
      <c r="M160" s="52">
        <v>0.01715137</v>
      </c>
      <c r="N160" s="52">
        <v>0.00940559</v>
      </c>
      <c r="O160" s="52">
        <v>0.00940559</v>
      </c>
      <c r="P160" s="52">
        <v>0.05366719</v>
      </c>
      <c r="Q160" s="54">
        <f t="shared" si="2"/>
        <v>0.54694972</v>
      </c>
      <c r="R160" s="52">
        <v>0.004979429999999999</v>
      </c>
      <c r="S160" s="52">
        <v>0.08741666</v>
      </c>
      <c r="T160" s="52">
        <v>0</v>
      </c>
      <c r="U160" s="52"/>
      <c r="V160" s="55">
        <v>0.9939918799999999</v>
      </c>
      <c r="W160" s="101"/>
    </row>
    <row r="161" spans="1:23" ht="12.75">
      <c r="A161" s="210"/>
      <c r="B161" s="209"/>
      <c r="C161" s="210"/>
      <c r="D161" s="52"/>
      <c r="E161" s="52">
        <v>4</v>
      </c>
      <c r="F161" s="52">
        <v>0.16708753999999998</v>
      </c>
      <c r="G161" s="52">
        <v>0.04702795</v>
      </c>
      <c r="H161" s="52">
        <v>0.0022130799999999996</v>
      </c>
      <c r="I161" s="52">
        <v>0.06583912999999998</v>
      </c>
      <c r="J161" s="52">
        <v>0</v>
      </c>
      <c r="K161" s="52">
        <v>0.03928216999999999</v>
      </c>
      <c r="L161" s="52">
        <v>0.00940559</v>
      </c>
      <c r="M161" s="52">
        <v>0.01715137</v>
      </c>
      <c r="N161" s="52">
        <v>0.00940559</v>
      </c>
      <c r="O161" s="52">
        <v>0.00940559</v>
      </c>
      <c r="P161" s="52">
        <v>0.05366719</v>
      </c>
      <c r="Q161" s="54">
        <f t="shared" si="2"/>
        <v>0.46695988</v>
      </c>
      <c r="R161" s="52">
        <v>0.004979429999999999</v>
      </c>
      <c r="S161" s="52">
        <v>0.08741666</v>
      </c>
      <c r="T161" s="52">
        <v>0</v>
      </c>
      <c r="U161" s="52"/>
      <c r="V161" s="55">
        <v>0.91400204</v>
      </c>
      <c r="W161" s="101"/>
    </row>
    <row r="162" spans="1:23" ht="12.75">
      <c r="A162" s="210">
        <v>37</v>
      </c>
      <c r="B162" s="209" t="s">
        <v>261</v>
      </c>
      <c r="C162" s="210">
        <v>7</v>
      </c>
      <c r="D162" s="52"/>
      <c r="E162" s="52">
        <v>1</v>
      </c>
      <c r="F162" s="52">
        <v>0.09291513</v>
      </c>
      <c r="G162" s="52">
        <v>0.04756899</v>
      </c>
      <c r="H162" s="52">
        <v>0.0017782800000000001</v>
      </c>
      <c r="I162" s="52">
        <v>0.03156447</v>
      </c>
      <c r="J162" s="52">
        <v>0</v>
      </c>
      <c r="K162" s="52">
        <v>0.03156447</v>
      </c>
      <c r="L162" s="52">
        <v>0</v>
      </c>
      <c r="M162" s="52">
        <v>0</v>
      </c>
      <c r="N162" s="52">
        <v>0.00933597</v>
      </c>
      <c r="O162" s="52">
        <v>0.00933597</v>
      </c>
      <c r="P162" s="52">
        <v>0.04356786000000001</v>
      </c>
      <c r="Q162" s="54">
        <f t="shared" si="2"/>
        <v>0.5401288999999998</v>
      </c>
      <c r="R162" s="52">
        <v>0.0035565600000000003</v>
      </c>
      <c r="S162" s="52">
        <v>0.07424319000000001</v>
      </c>
      <c r="T162" s="52">
        <v>0</v>
      </c>
      <c r="U162" s="52"/>
      <c r="V162" s="55">
        <v>0.8539953199999998</v>
      </c>
      <c r="W162" s="101"/>
    </row>
    <row r="163" spans="1:23" ht="12.75">
      <c r="A163" s="210"/>
      <c r="B163" s="209"/>
      <c r="C163" s="210"/>
      <c r="D163" s="52"/>
      <c r="E163" s="52">
        <v>4</v>
      </c>
      <c r="F163" s="52">
        <v>0.09291513</v>
      </c>
      <c r="G163" s="52">
        <v>0.04756899</v>
      </c>
      <c r="H163" s="52">
        <v>0.0017782800000000001</v>
      </c>
      <c r="I163" s="52">
        <v>0.03156447</v>
      </c>
      <c r="J163" s="52">
        <v>0</v>
      </c>
      <c r="K163" s="52">
        <v>0.03156447</v>
      </c>
      <c r="L163" s="52">
        <v>0</v>
      </c>
      <c r="M163" s="52">
        <v>0</v>
      </c>
      <c r="N163" s="52">
        <v>0.00933597</v>
      </c>
      <c r="O163" s="52">
        <v>0.00933597</v>
      </c>
      <c r="P163" s="52">
        <v>0.04356786000000001</v>
      </c>
      <c r="Q163" s="54">
        <f t="shared" si="2"/>
        <v>0.4601299500000001</v>
      </c>
      <c r="R163" s="52">
        <v>0.0035565600000000003</v>
      </c>
      <c r="S163" s="52">
        <v>0.07424319000000001</v>
      </c>
      <c r="T163" s="52">
        <v>0</v>
      </c>
      <c r="U163" s="52"/>
      <c r="V163" s="55">
        <v>0.7739963700000001</v>
      </c>
      <c r="W163" s="101"/>
    </row>
    <row r="164" spans="1:23" ht="12.75">
      <c r="A164" s="210">
        <v>38</v>
      </c>
      <c r="B164" s="209" t="s">
        <v>262</v>
      </c>
      <c r="C164" s="210">
        <v>106</v>
      </c>
      <c r="D164" s="52"/>
      <c r="E164" s="52">
        <v>1</v>
      </c>
      <c r="F164" s="52">
        <v>0.12305069</v>
      </c>
      <c r="G164" s="52">
        <v>0.0687861</v>
      </c>
      <c r="H164" s="52">
        <v>0.0022928700000000002</v>
      </c>
      <c r="I164" s="52">
        <v>0.11158633999999999</v>
      </c>
      <c r="J164" s="52">
        <v>0.02063583</v>
      </c>
      <c r="K164" s="52">
        <v>0.054264589999999994</v>
      </c>
      <c r="L164" s="52">
        <v>0.012992930000000001</v>
      </c>
      <c r="M164" s="52">
        <v>0.02369299</v>
      </c>
      <c r="N164" s="52">
        <v>0.00993577</v>
      </c>
      <c r="O164" s="52">
        <v>0.00993577</v>
      </c>
      <c r="P164" s="52">
        <v>0.012992930000000001</v>
      </c>
      <c r="Q164" s="54">
        <f t="shared" si="2"/>
        <v>0.6569962</v>
      </c>
      <c r="R164" s="52">
        <v>0.00382145</v>
      </c>
      <c r="S164" s="52">
        <v>0.08560048</v>
      </c>
      <c r="T164" s="52">
        <v>0</v>
      </c>
      <c r="U164" s="52"/>
      <c r="V164" s="55">
        <v>1.0849986</v>
      </c>
      <c r="W164" s="101"/>
    </row>
    <row r="165" spans="1:23" ht="12.75">
      <c r="A165" s="210"/>
      <c r="B165" s="209"/>
      <c r="C165" s="210"/>
      <c r="D165" s="52"/>
      <c r="E165" s="52">
        <v>3</v>
      </c>
      <c r="F165" s="52">
        <v>0.12305069</v>
      </c>
      <c r="G165" s="52">
        <v>0.0687861</v>
      </c>
      <c r="H165" s="52">
        <v>0.0022928700000000002</v>
      </c>
      <c r="I165" s="52">
        <v>0.11158633999999999</v>
      </c>
      <c r="J165" s="52">
        <v>0.02063583</v>
      </c>
      <c r="K165" s="52">
        <v>0.054264589999999994</v>
      </c>
      <c r="L165" s="52">
        <v>0.012992930000000001</v>
      </c>
      <c r="M165" s="52">
        <v>0.02369299</v>
      </c>
      <c r="N165" s="52">
        <v>0.00993577</v>
      </c>
      <c r="O165" s="52">
        <v>0.00993577</v>
      </c>
      <c r="P165" s="52">
        <v>0.012992930000000001</v>
      </c>
      <c r="Q165" s="54">
        <f t="shared" si="2"/>
        <v>0.5769987999999999</v>
      </c>
      <c r="R165" s="52">
        <v>0.00382145</v>
      </c>
      <c r="S165" s="52">
        <v>0.08560048</v>
      </c>
      <c r="T165" s="52">
        <v>0</v>
      </c>
      <c r="U165" s="52"/>
      <c r="V165" s="55">
        <v>1.0050012</v>
      </c>
      <c r="W165" s="101"/>
    </row>
    <row r="166" spans="1:23" ht="12.75">
      <c r="A166" s="210"/>
      <c r="B166" s="209"/>
      <c r="C166" s="210"/>
      <c r="D166" s="52"/>
      <c r="E166" s="52">
        <v>4</v>
      </c>
      <c r="F166" s="52">
        <v>0.12305069</v>
      </c>
      <c r="G166" s="52">
        <v>0.0687861</v>
      </c>
      <c r="H166" s="52">
        <v>0.0022928700000000002</v>
      </c>
      <c r="I166" s="52">
        <v>0.11158633999999999</v>
      </c>
      <c r="J166" s="52">
        <v>0.02063583</v>
      </c>
      <c r="K166" s="52">
        <v>0.054264589999999994</v>
      </c>
      <c r="L166" s="52">
        <v>0.012992930000000001</v>
      </c>
      <c r="M166" s="52">
        <v>0.02369299</v>
      </c>
      <c r="N166" s="52">
        <v>0.00993577</v>
      </c>
      <c r="O166" s="52">
        <v>0.00993577</v>
      </c>
      <c r="P166" s="52">
        <v>0.012992930000000001</v>
      </c>
      <c r="Q166" s="54">
        <f t="shared" si="2"/>
        <v>0.535003</v>
      </c>
      <c r="R166" s="52">
        <v>0.00382145</v>
      </c>
      <c r="S166" s="52">
        <v>0.08560048</v>
      </c>
      <c r="T166" s="52">
        <v>0</v>
      </c>
      <c r="U166" s="52"/>
      <c r="V166" s="55">
        <v>0.9630054</v>
      </c>
      <c r="W166" s="101"/>
    </row>
    <row r="167" spans="1:23" ht="12.75">
      <c r="A167" s="210">
        <v>39</v>
      </c>
      <c r="B167" s="209" t="s">
        <v>262</v>
      </c>
      <c r="C167" s="210">
        <v>108</v>
      </c>
      <c r="D167" s="52"/>
      <c r="E167" s="52">
        <v>1</v>
      </c>
      <c r="F167" s="52">
        <v>0.1537185</v>
      </c>
      <c r="G167" s="52">
        <v>0.0685821</v>
      </c>
      <c r="H167" s="52">
        <v>0.0023649</v>
      </c>
      <c r="I167" s="52">
        <v>0.1150918</v>
      </c>
      <c r="J167" s="52">
        <v>0.0212841</v>
      </c>
      <c r="K167" s="52">
        <v>0.05596929999999999</v>
      </c>
      <c r="L167" s="52">
        <v>0.0134011</v>
      </c>
      <c r="M167" s="52">
        <v>0.0244373</v>
      </c>
      <c r="N167" s="52">
        <v>0.010247899999999999</v>
      </c>
      <c r="O167" s="52">
        <v>0.010247899999999999</v>
      </c>
      <c r="P167" s="52">
        <v>0.0134011</v>
      </c>
      <c r="Q167" s="54">
        <f t="shared" si="2"/>
        <v>0.6099647</v>
      </c>
      <c r="R167" s="52">
        <v>0.0047298</v>
      </c>
      <c r="S167" s="52">
        <v>0.0906545</v>
      </c>
      <c r="T167" s="52">
        <v>0</v>
      </c>
      <c r="U167" s="52"/>
      <c r="V167" s="55">
        <v>1.0790032</v>
      </c>
      <c r="W167" s="101"/>
    </row>
    <row r="168" spans="1:23" ht="12.75">
      <c r="A168" s="210"/>
      <c r="B168" s="209"/>
      <c r="C168" s="210"/>
      <c r="D168" s="52"/>
      <c r="E168" s="52">
        <v>3</v>
      </c>
      <c r="F168" s="52">
        <v>0.1537185</v>
      </c>
      <c r="G168" s="52">
        <v>0.0685821</v>
      </c>
      <c r="H168" s="52">
        <v>0.0023649</v>
      </c>
      <c r="I168" s="52">
        <v>0.1150918</v>
      </c>
      <c r="J168" s="52">
        <v>0.0212841</v>
      </c>
      <c r="K168" s="52">
        <v>0.05596929999999999</v>
      </c>
      <c r="L168" s="52">
        <v>0.0134011</v>
      </c>
      <c r="M168" s="52">
        <v>0.0244373</v>
      </c>
      <c r="N168" s="52">
        <v>0.010247899999999999</v>
      </c>
      <c r="O168" s="52">
        <v>0.010247899999999999</v>
      </c>
      <c r="P168" s="52">
        <v>0.0134011</v>
      </c>
      <c r="Q168" s="54">
        <f t="shared" si="2"/>
        <v>0.5299621</v>
      </c>
      <c r="R168" s="52">
        <v>0.0047298</v>
      </c>
      <c r="S168" s="52">
        <v>0.0906545</v>
      </c>
      <c r="T168" s="52">
        <v>0</v>
      </c>
      <c r="U168" s="52"/>
      <c r="V168" s="55">
        <v>0.9990006</v>
      </c>
      <c r="W168" s="101"/>
    </row>
    <row r="169" spans="1:23" ht="12.75">
      <c r="A169" s="210"/>
      <c r="B169" s="209"/>
      <c r="C169" s="210"/>
      <c r="D169" s="52"/>
      <c r="E169" s="52">
        <v>4</v>
      </c>
      <c r="F169" s="52">
        <v>0.1537185</v>
      </c>
      <c r="G169" s="52">
        <v>0.0685821</v>
      </c>
      <c r="H169" s="52">
        <v>0.0023649</v>
      </c>
      <c r="I169" s="52">
        <v>0.1150918</v>
      </c>
      <c r="J169" s="52">
        <v>0.0212841</v>
      </c>
      <c r="K169" s="52">
        <v>0.05596929999999999</v>
      </c>
      <c r="L169" s="52">
        <v>0.0134011</v>
      </c>
      <c r="M169" s="52">
        <v>0.0244373</v>
      </c>
      <c r="N169" s="52">
        <v>0.010247899999999999</v>
      </c>
      <c r="O169" s="52">
        <v>0.010247899999999999</v>
      </c>
      <c r="P169" s="52">
        <v>0.0134011</v>
      </c>
      <c r="Q169" s="54">
        <f t="shared" si="2"/>
        <v>0.48795769999999994</v>
      </c>
      <c r="R169" s="52">
        <v>0.0047298</v>
      </c>
      <c r="S169" s="52">
        <v>0.0906545</v>
      </c>
      <c r="T169" s="52">
        <v>0</v>
      </c>
      <c r="U169" s="52"/>
      <c r="V169" s="55">
        <v>0.9569962</v>
      </c>
      <c r="W169" s="101"/>
    </row>
    <row r="170" spans="1:23" ht="12.75">
      <c r="A170" s="210">
        <v>40</v>
      </c>
      <c r="B170" s="209" t="s">
        <v>267</v>
      </c>
      <c r="C170" s="210">
        <v>54</v>
      </c>
      <c r="D170" s="52"/>
      <c r="E170" s="52">
        <v>1</v>
      </c>
      <c r="F170" s="52">
        <v>0.1737072</v>
      </c>
      <c r="G170" s="52">
        <v>0.064336</v>
      </c>
      <c r="H170" s="52">
        <v>0.0032168</v>
      </c>
      <c r="I170" s="52">
        <v>0.1174132</v>
      </c>
      <c r="J170" s="52">
        <v>0.0217134</v>
      </c>
      <c r="K170" s="52">
        <v>0.057098199999999995</v>
      </c>
      <c r="L170" s="52">
        <v>0.013671400000000002</v>
      </c>
      <c r="M170" s="52">
        <v>0.0249302</v>
      </c>
      <c r="N170" s="52">
        <v>0.0128672</v>
      </c>
      <c r="O170" s="52">
        <v>0.0128672</v>
      </c>
      <c r="P170" s="52">
        <v>0.011258800000000001</v>
      </c>
      <c r="Q170" s="54">
        <f t="shared" si="2"/>
        <v>0.6085397999999997</v>
      </c>
      <c r="R170" s="52">
        <v>0.0056294000000000005</v>
      </c>
      <c r="S170" s="52">
        <v>0.06916119999999999</v>
      </c>
      <c r="T170" s="52">
        <v>0</v>
      </c>
      <c r="U170" s="52"/>
      <c r="V170" s="55">
        <v>1.0789967999999999</v>
      </c>
      <c r="W170" s="101"/>
    </row>
    <row r="171" spans="1:23" ht="12.75">
      <c r="A171" s="210"/>
      <c r="B171" s="209"/>
      <c r="C171" s="210"/>
      <c r="D171" s="52"/>
      <c r="E171" s="52">
        <v>3</v>
      </c>
      <c r="F171" s="52">
        <v>0.1737072</v>
      </c>
      <c r="G171" s="52">
        <v>0.064336</v>
      </c>
      <c r="H171" s="52">
        <v>0.0032168</v>
      </c>
      <c r="I171" s="52">
        <v>0.1174132</v>
      </c>
      <c r="J171" s="52">
        <v>0.0217134</v>
      </c>
      <c r="K171" s="52">
        <v>0.057098199999999995</v>
      </c>
      <c r="L171" s="52">
        <v>0.013671400000000002</v>
      </c>
      <c r="M171" s="52">
        <v>0.0249302</v>
      </c>
      <c r="N171" s="52">
        <v>0.0128672</v>
      </c>
      <c r="O171" s="52">
        <v>0.0128672</v>
      </c>
      <c r="P171" s="52">
        <v>0.011258800000000001</v>
      </c>
      <c r="Q171" s="54">
        <f t="shared" si="2"/>
        <v>0.5285479999999998</v>
      </c>
      <c r="R171" s="52">
        <v>0.0056294000000000005</v>
      </c>
      <c r="S171" s="52">
        <v>0.06916119999999999</v>
      </c>
      <c r="T171" s="52">
        <v>0</v>
      </c>
      <c r="U171" s="52"/>
      <c r="V171" s="55">
        <v>0.9990049999999999</v>
      </c>
      <c r="W171" s="101"/>
    </row>
    <row r="172" spans="1:23" ht="12.75">
      <c r="A172" s="210"/>
      <c r="B172" s="209"/>
      <c r="C172" s="210"/>
      <c r="D172" s="52"/>
      <c r="E172" s="52">
        <v>4</v>
      </c>
      <c r="F172" s="52">
        <v>0.1737072</v>
      </c>
      <c r="G172" s="52">
        <v>0.064336</v>
      </c>
      <c r="H172" s="52">
        <v>0.0032168</v>
      </c>
      <c r="I172" s="52">
        <v>0.1174132</v>
      </c>
      <c r="J172" s="52">
        <v>0.0217134</v>
      </c>
      <c r="K172" s="52">
        <v>0.057098199999999995</v>
      </c>
      <c r="L172" s="52">
        <v>0.013671400000000002</v>
      </c>
      <c r="M172" s="52">
        <v>0.0249302</v>
      </c>
      <c r="N172" s="52">
        <v>0.0128672</v>
      </c>
      <c r="O172" s="52">
        <v>0.0128672</v>
      </c>
      <c r="P172" s="52">
        <v>0.011258800000000001</v>
      </c>
      <c r="Q172" s="54">
        <f t="shared" si="2"/>
        <v>0.48654100000000006</v>
      </c>
      <c r="R172" s="52">
        <v>0.0056294000000000005</v>
      </c>
      <c r="S172" s="52">
        <v>0.06916119999999999</v>
      </c>
      <c r="T172" s="52">
        <v>0</v>
      </c>
      <c r="U172" s="52"/>
      <c r="V172" s="55">
        <v>0.9569980000000001</v>
      </c>
      <c r="W172" s="101"/>
    </row>
    <row r="173" spans="1:23" ht="12.75">
      <c r="A173" s="210">
        <v>41</v>
      </c>
      <c r="B173" s="209" t="s">
        <v>268</v>
      </c>
      <c r="C173" s="210">
        <v>131</v>
      </c>
      <c r="D173" s="52"/>
      <c r="E173" s="52">
        <v>1</v>
      </c>
      <c r="F173" s="52">
        <v>0.11610149999999998</v>
      </c>
      <c r="G173" s="52">
        <v>0.064056</v>
      </c>
      <c r="H173" s="52">
        <v>0.0016014</v>
      </c>
      <c r="I173" s="52">
        <v>0.09528329999999999</v>
      </c>
      <c r="J173" s="52">
        <v>0</v>
      </c>
      <c r="K173" s="52">
        <v>0.056849699999999996</v>
      </c>
      <c r="L173" s="52">
        <v>0.0136119</v>
      </c>
      <c r="M173" s="52">
        <v>0.0248217</v>
      </c>
      <c r="N173" s="52">
        <v>0.0136119</v>
      </c>
      <c r="O173" s="52">
        <v>0.0136119</v>
      </c>
      <c r="P173" s="52">
        <v>0.0688602</v>
      </c>
      <c r="Q173" s="54">
        <f t="shared" si="2"/>
        <v>0.5331895799999999</v>
      </c>
      <c r="R173" s="52">
        <v>0.0040035</v>
      </c>
      <c r="S173" s="52">
        <v>0.08967839999999999</v>
      </c>
      <c r="T173" s="52">
        <v>0</v>
      </c>
      <c r="U173" s="52"/>
      <c r="V173" s="55">
        <v>0.9999976799999999</v>
      </c>
      <c r="W173" s="101"/>
    </row>
    <row r="174" spans="1:23" ht="12.75">
      <c r="A174" s="210"/>
      <c r="B174" s="209"/>
      <c r="C174" s="210"/>
      <c r="D174" s="52"/>
      <c r="E174" s="52">
        <v>4</v>
      </c>
      <c r="F174" s="52">
        <v>0.11610149999999998</v>
      </c>
      <c r="G174" s="52">
        <v>0.064056</v>
      </c>
      <c r="H174" s="52">
        <v>0.0016014</v>
      </c>
      <c r="I174" s="52">
        <v>0.09528329999999999</v>
      </c>
      <c r="J174" s="52">
        <v>0</v>
      </c>
      <c r="K174" s="52">
        <v>0.056849699999999996</v>
      </c>
      <c r="L174" s="52">
        <v>0.0136119</v>
      </c>
      <c r="M174" s="52">
        <v>0.0248217</v>
      </c>
      <c r="N174" s="52">
        <v>0.0136119</v>
      </c>
      <c r="O174" s="52">
        <v>0.0136119</v>
      </c>
      <c r="P174" s="52">
        <v>0.0688602</v>
      </c>
      <c r="Q174" s="54">
        <f t="shared" si="2"/>
        <v>0.45319620000000005</v>
      </c>
      <c r="R174" s="52">
        <v>0.0040035</v>
      </c>
      <c r="S174" s="52">
        <v>0.08967839999999999</v>
      </c>
      <c r="T174" s="52">
        <v>0</v>
      </c>
      <c r="U174" s="52"/>
      <c r="V174" s="55">
        <v>0.9200043</v>
      </c>
      <c r="W174" s="101"/>
    </row>
    <row r="175" spans="1:23" ht="12.75">
      <c r="A175" s="210">
        <v>42</v>
      </c>
      <c r="B175" s="209" t="s">
        <v>268</v>
      </c>
      <c r="C175" s="210">
        <v>135</v>
      </c>
      <c r="D175" s="52"/>
      <c r="E175" s="52">
        <v>1</v>
      </c>
      <c r="F175" s="52">
        <v>0.12347963999999999</v>
      </c>
      <c r="G175" s="52">
        <v>0.061739819999999994</v>
      </c>
      <c r="H175" s="52">
        <v>0.0015244399999999997</v>
      </c>
      <c r="I175" s="52">
        <v>0.09070417999999998</v>
      </c>
      <c r="J175" s="52">
        <v>0</v>
      </c>
      <c r="K175" s="52">
        <v>0.05411761999999999</v>
      </c>
      <c r="L175" s="52">
        <v>0.012957739999999999</v>
      </c>
      <c r="M175" s="52">
        <v>0.02362882</v>
      </c>
      <c r="N175" s="52">
        <v>0.012957739999999999</v>
      </c>
      <c r="O175" s="52">
        <v>0.012957739999999999</v>
      </c>
      <c r="P175" s="52">
        <v>0.06707535999999999</v>
      </c>
      <c r="Q175" s="54">
        <f t="shared" si="2"/>
        <v>0.5175142399999999</v>
      </c>
      <c r="R175" s="52">
        <v>0.0038110999999999996</v>
      </c>
      <c r="S175" s="52">
        <v>0.10823523999999998</v>
      </c>
      <c r="T175" s="52">
        <v>0</v>
      </c>
      <c r="U175" s="52"/>
      <c r="V175" s="55">
        <v>0.9999994999999998</v>
      </c>
      <c r="W175" s="101"/>
    </row>
    <row r="176" spans="1:23" ht="12.75">
      <c r="A176" s="210"/>
      <c r="B176" s="209"/>
      <c r="C176" s="210"/>
      <c r="D176" s="52"/>
      <c r="E176" s="52">
        <v>4</v>
      </c>
      <c r="F176" s="52">
        <v>0.12347963999999999</v>
      </c>
      <c r="G176" s="52">
        <v>0.061739819999999994</v>
      </c>
      <c r="H176" s="52">
        <v>0.0015244399999999997</v>
      </c>
      <c r="I176" s="52">
        <v>0.09070417999999998</v>
      </c>
      <c r="J176" s="52">
        <v>0</v>
      </c>
      <c r="K176" s="52">
        <v>0.05411761999999999</v>
      </c>
      <c r="L176" s="52">
        <v>0.012957739999999999</v>
      </c>
      <c r="M176" s="52">
        <v>0.02362882</v>
      </c>
      <c r="N176" s="52">
        <v>0.012957739999999999</v>
      </c>
      <c r="O176" s="52">
        <v>0.012957739999999999</v>
      </c>
      <c r="P176" s="52">
        <v>0.06707535999999999</v>
      </c>
      <c r="Q176" s="54">
        <f t="shared" si="2"/>
        <v>0.4375142799999998</v>
      </c>
      <c r="R176" s="52">
        <v>0.0038110999999999996</v>
      </c>
      <c r="S176" s="52">
        <v>0.10823523999999998</v>
      </c>
      <c r="T176" s="52">
        <v>0</v>
      </c>
      <c r="U176" s="52"/>
      <c r="V176" s="55">
        <v>0.9199995399999997</v>
      </c>
      <c r="W176" s="101"/>
    </row>
    <row r="177" spans="1:23" ht="12.75">
      <c r="A177" s="210">
        <v>43</v>
      </c>
      <c r="B177" s="209" t="s">
        <v>268</v>
      </c>
      <c r="C177" s="210">
        <v>137</v>
      </c>
      <c r="D177" s="52"/>
      <c r="E177" s="52">
        <v>1</v>
      </c>
      <c r="F177" s="52">
        <v>0.10878420000000001</v>
      </c>
      <c r="G177" s="52">
        <v>0.06293943</v>
      </c>
      <c r="H177" s="52">
        <v>0.0015540600000000001</v>
      </c>
      <c r="I177" s="52">
        <v>0.09246657</v>
      </c>
      <c r="J177" s="52">
        <v>0</v>
      </c>
      <c r="K177" s="52">
        <v>0.05516913</v>
      </c>
      <c r="L177" s="52">
        <v>0.01320951</v>
      </c>
      <c r="M177" s="52">
        <v>0.02408793</v>
      </c>
      <c r="N177" s="52">
        <v>0.01320951</v>
      </c>
      <c r="O177" s="52">
        <v>0.01320951</v>
      </c>
      <c r="P177" s="52">
        <v>0.06837863999999999</v>
      </c>
      <c r="Q177" s="54">
        <f t="shared" si="2"/>
        <v>0.5267951299999998</v>
      </c>
      <c r="R177" s="52">
        <v>0.0031081200000000002</v>
      </c>
      <c r="S177" s="52">
        <v>0.10956123</v>
      </c>
      <c r="T177" s="52">
        <v>0</v>
      </c>
      <c r="U177" s="52"/>
      <c r="V177" s="55">
        <v>1.0000063999999997</v>
      </c>
      <c r="W177" s="101"/>
    </row>
    <row r="178" spans="1:23" ht="12.75">
      <c r="A178" s="210"/>
      <c r="B178" s="209"/>
      <c r="C178" s="210"/>
      <c r="D178" s="52"/>
      <c r="E178" s="52">
        <v>4</v>
      </c>
      <c r="F178" s="52">
        <v>0.10878420000000001</v>
      </c>
      <c r="G178" s="52">
        <v>0.06293943</v>
      </c>
      <c r="H178" s="52">
        <v>0.0015540600000000001</v>
      </c>
      <c r="I178" s="52">
        <v>0.09246657</v>
      </c>
      <c r="J178" s="52">
        <v>0</v>
      </c>
      <c r="K178" s="52">
        <v>0.05516913</v>
      </c>
      <c r="L178" s="52">
        <v>0.01320951</v>
      </c>
      <c r="M178" s="52">
        <v>0.02408793</v>
      </c>
      <c r="N178" s="52">
        <v>0.01320951</v>
      </c>
      <c r="O178" s="52">
        <v>0.01320951</v>
      </c>
      <c r="P178" s="52">
        <v>0.06837863999999999</v>
      </c>
      <c r="Q178" s="54">
        <f t="shared" si="2"/>
        <v>0.4467922499999999</v>
      </c>
      <c r="R178" s="52">
        <v>0.0031081200000000002</v>
      </c>
      <c r="S178" s="52">
        <v>0.10956123</v>
      </c>
      <c r="T178" s="52">
        <v>0</v>
      </c>
      <c r="U178" s="52"/>
      <c r="V178" s="55">
        <v>0.9200035199999999</v>
      </c>
      <c r="W178" s="101"/>
    </row>
    <row r="179" spans="1:23" ht="12.75">
      <c r="A179" s="210">
        <v>44</v>
      </c>
      <c r="B179" s="209" t="s">
        <v>269</v>
      </c>
      <c r="C179" s="210">
        <v>9</v>
      </c>
      <c r="D179" s="52"/>
      <c r="E179" s="52">
        <v>1</v>
      </c>
      <c r="F179" s="52">
        <v>0.25925328</v>
      </c>
      <c r="G179" s="52">
        <v>0.039054179999999994</v>
      </c>
      <c r="H179" s="52">
        <v>0.00083094</v>
      </c>
      <c r="I179" s="52">
        <v>0.019942559999999998</v>
      </c>
      <c r="J179" s="52">
        <v>0</v>
      </c>
      <c r="K179" s="52">
        <v>0</v>
      </c>
      <c r="L179" s="52">
        <v>0.00706299</v>
      </c>
      <c r="M179" s="52">
        <v>0.012879569999999998</v>
      </c>
      <c r="N179" s="52">
        <v>0.01038675</v>
      </c>
      <c r="O179" s="52">
        <v>0.01038675</v>
      </c>
      <c r="P179" s="52">
        <v>0.04528623</v>
      </c>
      <c r="Q179" s="54">
        <f t="shared" si="2"/>
        <v>0.5183307000000001</v>
      </c>
      <c r="R179" s="52">
        <v>0.009555809999999998</v>
      </c>
      <c r="S179" s="52">
        <v>0.036976829999999995</v>
      </c>
      <c r="T179" s="52">
        <v>0</v>
      </c>
      <c r="U179" s="52"/>
      <c r="V179" s="55">
        <v>0.9500040300000001</v>
      </c>
      <c r="W179" s="101"/>
    </row>
    <row r="180" spans="1:23" ht="12.75">
      <c r="A180" s="210"/>
      <c r="B180" s="209"/>
      <c r="C180" s="210"/>
      <c r="D180" s="52"/>
      <c r="E180" s="52">
        <v>4</v>
      </c>
      <c r="F180" s="52">
        <v>0.25925328</v>
      </c>
      <c r="G180" s="52">
        <v>0.039054179999999994</v>
      </c>
      <c r="H180" s="52">
        <v>0.00083094</v>
      </c>
      <c r="I180" s="52">
        <v>0.019942559999999998</v>
      </c>
      <c r="J180" s="52">
        <v>0</v>
      </c>
      <c r="K180" s="52">
        <v>0</v>
      </c>
      <c r="L180" s="52">
        <v>0.00706299</v>
      </c>
      <c r="M180" s="52">
        <v>0.012879569999999998</v>
      </c>
      <c r="N180" s="52">
        <v>0.01038675</v>
      </c>
      <c r="O180" s="52">
        <v>0.01038675</v>
      </c>
      <c r="P180" s="52">
        <v>0.04528623</v>
      </c>
      <c r="Q180" s="54">
        <f t="shared" si="2"/>
        <v>0.43707443999999995</v>
      </c>
      <c r="R180" s="52">
        <v>0.009555809999999998</v>
      </c>
      <c r="S180" s="52">
        <v>0.036976829999999995</v>
      </c>
      <c r="T180" s="52">
        <v>0</v>
      </c>
      <c r="U180" s="52"/>
      <c r="V180" s="55">
        <v>0.8687477699999999</v>
      </c>
      <c r="W180" s="101"/>
    </row>
    <row r="181" spans="1:23" ht="12.75">
      <c r="A181" s="210">
        <v>45</v>
      </c>
      <c r="B181" s="209" t="s">
        <v>270</v>
      </c>
      <c r="C181" s="210">
        <v>5</v>
      </c>
      <c r="D181" s="52"/>
      <c r="E181" s="52">
        <v>1</v>
      </c>
      <c r="F181" s="52">
        <v>0.24199991999999998</v>
      </c>
      <c r="G181" s="52">
        <v>0.03137832</v>
      </c>
      <c r="H181" s="52">
        <v>0.00085968</v>
      </c>
      <c r="I181" s="52">
        <v>0.051150959999999995</v>
      </c>
      <c r="J181" s="52">
        <v>0</v>
      </c>
      <c r="K181" s="52">
        <v>0.030518639999999996</v>
      </c>
      <c r="L181" s="52">
        <v>0.00730728</v>
      </c>
      <c r="M181" s="52">
        <v>0.01332504</v>
      </c>
      <c r="N181" s="52">
        <v>0.00945648</v>
      </c>
      <c r="O181" s="52">
        <v>0.00945648</v>
      </c>
      <c r="P181" s="52">
        <v>0.04599288</v>
      </c>
      <c r="Q181" s="54">
        <f t="shared" si="2"/>
        <v>0.5046906399999999</v>
      </c>
      <c r="R181" s="52">
        <v>0.007737119999999999</v>
      </c>
      <c r="S181" s="52">
        <v>0.0472824</v>
      </c>
      <c r="T181" s="52">
        <v>0</v>
      </c>
      <c r="U181" s="52"/>
      <c r="V181" s="55">
        <v>0.9500048799999998</v>
      </c>
      <c r="W181" s="101"/>
    </row>
    <row r="182" spans="1:23" ht="12.75">
      <c r="A182" s="210"/>
      <c r="B182" s="209"/>
      <c r="C182" s="210"/>
      <c r="D182" s="52"/>
      <c r="E182" s="52">
        <v>4</v>
      </c>
      <c r="F182" s="52">
        <v>0.24199991999999998</v>
      </c>
      <c r="G182" s="52">
        <v>0.03137832</v>
      </c>
      <c r="H182" s="52">
        <v>0.00085968</v>
      </c>
      <c r="I182" s="52">
        <v>0.051150959999999995</v>
      </c>
      <c r="J182" s="52">
        <v>0</v>
      </c>
      <c r="K182" s="52">
        <v>0.030518639999999996</v>
      </c>
      <c r="L182" s="52">
        <v>0.00730728</v>
      </c>
      <c r="M182" s="52">
        <v>0.01332504</v>
      </c>
      <c r="N182" s="52">
        <v>0.00945648</v>
      </c>
      <c r="O182" s="52">
        <v>0.00945648</v>
      </c>
      <c r="P182" s="52">
        <v>0.04599288</v>
      </c>
      <c r="Q182" s="54">
        <f t="shared" si="2"/>
        <v>0.42468192000000016</v>
      </c>
      <c r="R182" s="52">
        <v>0.007737119999999999</v>
      </c>
      <c r="S182" s="52">
        <v>0.0472824</v>
      </c>
      <c r="T182" s="52">
        <v>0</v>
      </c>
      <c r="U182" s="52"/>
      <c r="V182" s="55">
        <v>0.8699961600000001</v>
      </c>
      <c r="W182" s="101"/>
    </row>
    <row r="183" spans="1:23" ht="12.75">
      <c r="A183" s="210">
        <v>46</v>
      </c>
      <c r="B183" s="209" t="s">
        <v>270</v>
      </c>
      <c r="C183" s="210">
        <v>7</v>
      </c>
      <c r="D183" s="52"/>
      <c r="E183" s="52">
        <v>1</v>
      </c>
      <c r="F183" s="52">
        <v>0.27943566000000003</v>
      </c>
      <c r="G183" s="52">
        <v>0.03045396</v>
      </c>
      <c r="H183" s="52">
        <v>0.00082308</v>
      </c>
      <c r="I183" s="52">
        <v>0.04897326</v>
      </c>
      <c r="J183" s="52">
        <v>0</v>
      </c>
      <c r="K183" s="52">
        <v>0.02921934</v>
      </c>
      <c r="L183" s="52">
        <v>0.006996180000000001</v>
      </c>
      <c r="M183" s="52">
        <v>0.01275774</v>
      </c>
      <c r="N183" s="52">
        <v>0.00905388</v>
      </c>
      <c r="O183" s="52">
        <v>0.00905388</v>
      </c>
      <c r="P183" s="52">
        <v>0.044446320000000004</v>
      </c>
      <c r="Q183" s="54">
        <f t="shared" si="2"/>
        <v>0.4680971199999998</v>
      </c>
      <c r="R183" s="52">
        <v>0.00864234</v>
      </c>
      <c r="S183" s="52">
        <v>0.05103096</v>
      </c>
      <c r="T183" s="52">
        <v>0</v>
      </c>
      <c r="U183" s="52"/>
      <c r="V183" s="55">
        <v>0.9500104599999999</v>
      </c>
      <c r="W183" s="101"/>
    </row>
    <row r="184" spans="1:23" ht="12.75">
      <c r="A184" s="210"/>
      <c r="B184" s="209"/>
      <c r="C184" s="210"/>
      <c r="D184" s="52"/>
      <c r="E184" s="52">
        <v>4</v>
      </c>
      <c r="F184" s="52">
        <v>0.27943566000000003</v>
      </c>
      <c r="G184" s="52">
        <v>0.03045396</v>
      </c>
      <c r="H184" s="52">
        <v>0.00082308</v>
      </c>
      <c r="I184" s="52">
        <v>0.04897326</v>
      </c>
      <c r="J184" s="52">
        <v>0</v>
      </c>
      <c r="K184" s="52">
        <v>0.02921934</v>
      </c>
      <c r="L184" s="52">
        <v>0.006996180000000001</v>
      </c>
      <c r="M184" s="52">
        <v>0.01275774</v>
      </c>
      <c r="N184" s="52">
        <v>0.00905388</v>
      </c>
      <c r="O184" s="52">
        <v>0.00905388</v>
      </c>
      <c r="P184" s="52">
        <v>0.044446320000000004</v>
      </c>
      <c r="Q184" s="54">
        <f t="shared" si="2"/>
        <v>0.3880822199999998</v>
      </c>
      <c r="R184" s="52">
        <v>0.00864234</v>
      </c>
      <c r="S184" s="52">
        <v>0.05103096</v>
      </c>
      <c r="T184" s="52">
        <v>0</v>
      </c>
      <c r="U184" s="52"/>
      <c r="V184" s="55">
        <v>0.8699955599999999</v>
      </c>
      <c r="W184" s="101"/>
    </row>
    <row r="185" spans="1:23" ht="12.75">
      <c r="A185" s="52">
        <v>47</v>
      </c>
      <c r="B185" s="53" t="s">
        <v>271</v>
      </c>
      <c r="C185" s="52">
        <v>1</v>
      </c>
      <c r="D185" s="52"/>
      <c r="E185" s="52">
        <v>1</v>
      </c>
      <c r="F185" s="52">
        <v>0.40422210000000003</v>
      </c>
      <c r="G185" s="52">
        <v>0.053172840000000006</v>
      </c>
      <c r="H185" s="52">
        <v>0.0021703200000000003</v>
      </c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0.012479340000000002</v>
      </c>
      <c r="O185" s="52">
        <v>0.012479340000000002</v>
      </c>
      <c r="P185" s="52">
        <v>0.02550126</v>
      </c>
      <c r="Q185" s="52">
        <v>0.19858428000000003</v>
      </c>
      <c r="R185" s="52">
        <v>0.012479340000000002</v>
      </c>
      <c r="S185" s="52">
        <v>0.06890766000000001</v>
      </c>
      <c r="T185" s="52">
        <v>0</v>
      </c>
      <c r="U185" s="52"/>
      <c r="V185" s="55">
        <v>0.7899964800000001</v>
      </c>
      <c r="W185" s="101"/>
    </row>
    <row r="186" spans="1:23" ht="12.75">
      <c r="A186" s="52">
        <v>48</v>
      </c>
      <c r="B186" s="53" t="s">
        <v>272</v>
      </c>
      <c r="C186" s="52">
        <v>2</v>
      </c>
      <c r="D186" s="52"/>
      <c r="E186" s="52">
        <v>1</v>
      </c>
      <c r="F186" s="52">
        <v>0.3540768</v>
      </c>
      <c r="G186" s="52">
        <v>0.042765120000000004</v>
      </c>
      <c r="H186" s="52">
        <v>0.0018393600000000002</v>
      </c>
      <c r="I186" s="52">
        <v>0.022072320000000003</v>
      </c>
      <c r="J186" s="52">
        <v>0</v>
      </c>
      <c r="K186" s="52">
        <v>0</v>
      </c>
      <c r="L186" s="52">
        <v>0.007817280000000001</v>
      </c>
      <c r="M186" s="52">
        <v>0.01425504</v>
      </c>
      <c r="N186" s="52">
        <v>0.011036160000000001</v>
      </c>
      <c r="O186" s="52">
        <v>0.011036160000000001</v>
      </c>
      <c r="P186" s="52">
        <v>0.022992000000000002</v>
      </c>
      <c r="Q186" s="52">
        <v>0.264408</v>
      </c>
      <c r="R186" s="52">
        <v>0.011036160000000001</v>
      </c>
      <c r="S186" s="52">
        <v>0.04874304</v>
      </c>
      <c r="T186" s="52">
        <v>0</v>
      </c>
      <c r="U186" s="52"/>
      <c r="V186" s="55">
        <v>0.79000512</v>
      </c>
      <c r="W186" s="101"/>
    </row>
    <row r="187" spans="1:23" ht="12.75">
      <c r="A187" s="52">
        <v>49</v>
      </c>
      <c r="B187" s="53" t="s">
        <v>272</v>
      </c>
      <c r="C187" s="52">
        <v>12</v>
      </c>
      <c r="D187" s="52"/>
      <c r="E187" s="52">
        <v>1</v>
      </c>
      <c r="F187" s="52">
        <v>0.3475</v>
      </c>
      <c r="G187" s="52">
        <v>0.0465</v>
      </c>
      <c r="H187" s="52">
        <v>0.002</v>
      </c>
      <c r="I187" s="52">
        <v>0.024</v>
      </c>
      <c r="J187" s="52">
        <v>0</v>
      </c>
      <c r="K187" s="52">
        <v>0</v>
      </c>
      <c r="L187" s="52">
        <v>0.0085</v>
      </c>
      <c r="M187" s="52">
        <v>0.0155</v>
      </c>
      <c r="N187" s="52">
        <v>0.011</v>
      </c>
      <c r="O187" s="52">
        <v>0.011</v>
      </c>
      <c r="P187" s="52">
        <v>0.023</v>
      </c>
      <c r="Q187" s="52">
        <v>0.2685</v>
      </c>
      <c r="R187" s="52">
        <v>0.011</v>
      </c>
      <c r="S187" s="52">
        <v>0.0455</v>
      </c>
      <c r="T187" s="52">
        <v>0</v>
      </c>
      <c r="U187" s="52"/>
      <c r="V187" s="55">
        <v>0.79</v>
      </c>
      <c r="W187" s="101"/>
    </row>
    <row r="188" spans="1:23" ht="12.75">
      <c r="A188" s="210">
        <v>50</v>
      </c>
      <c r="B188" s="209" t="s">
        <v>273</v>
      </c>
      <c r="C188" s="210">
        <v>32</v>
      </c>
      <c r="D188" s="52"/>
      <c r="E188" s="52">
        <v>1</v>
      </c>
      <c r="F188" s="52">
        <v>0.18898000000000004</v>
      </c>
      <c r="G188" s="52">
        <v>0.0522272</v>
      </c>
      <c r="H188" s="52">
        <v>0.0020616000000000002</v>
      </c>
      <c r="I188" s="52">
        <v>0.032985600000000004</v>
      </c>
      <c r="J188" s="52">
        <v>0</v>
      </c>
      <c r="K188" s="52">
        <v>0</v>
      </c>
      <c r="L188" s="52">
        <v>0.0116824</v>
      </c>
      <c r="M188" s="52">
        <v>0.0213032</v>
      </c>
      <c r="N188" s="52">
        <v>0.0109952</v>
      </c>
      <c r="O188" s="52">
        <v>0.0109952</v>
      </c>
      <c r="P188" s="52">
        <v>0.0625352</v>
      </c>
      <c r="Q188" s="54">
        <f aca="true" t="shared" si="3" ref="Q188:Q221">V188-U188-SUM(F188:I188,N188:P188,R188:S188)</f>
        <v>0.5191193400000002</v>
      </c>
      <c r="R188" s="52">
        <v>0.0061848</v>
      </c>
      <c r="S188" s="52">
        <v>0.0639096</v>
      </c>
      <c r="T188" s="52">
        <v>0</v>
      </c>
      <c r="U188" s="52"/>
      <c r="V188" s="55">
        <v>0.9499937400000001</v>
      </c>
      <c r="W188" s="101"/>
    </row>
    <row r="189" spans="1:23" ht="12.75">
      <c r="A189" s="210"/>
      <c r="B189" s="209"/>
      <c r="C189" s="210"/>
      <c r="D189" s="52"/>
      <c r="E189" s="52">
        <v>4</v>
      </c>
      <c r="F189" s="52">
        <v>0.18898000000000004</v>
      </c>
      <c r="G189" s="52">
        <v>0.0522272</v>
      </c>
      <c r="H189" s="52">
        <v>0.0020616000000000002</v>
      </c>
      <c r="I189" s="52">
        <v>0.032985600000000004</v>
      </c>
      <c r="J189" s="52">
        <v>0</v>
      </c>
      <c r="K189" s="52">
        <v>0</v>
      </c>
      <c r="L189" s="52">
        <v>0.0116824</v>
      </c>
      <c r="M189" s="52">
        <v>0.0213032</v>
      </c>
      <c r="N189" s="52">
        <v>0.0109952</v>
      </c>
      <c r="O189" s="52">
        <v>0.0109952</v>
      </c>
      <c r="P189" s="52">
        <v>0.0625352</v>
      </c>
      <c r="Q189" s="54">
        <f t="shared" si="3"/>
        <v>0.4391208000000001</v>
      </c>
      <c r="R189" s="52">
        <v>0.0061848</v>
      </c>
      <c r="S189" s="52">
        <v>0.0639096</v>
      </c>
      <c r="T189" s="52">
        <v>0</v>
      </c>
      <c r="U189" s="52"/>
      <c r="V189" s="55">
        <v>0.8699952000000001</v>
      </c>
      <c r="W189" s="101"/>
    </row>
    <row r="190" spans="1:23" ht="12.75">
      <c r="A190" s="210">
        <v>51</v>
      </c>
      <c r="B190" s="209" t="s">
        <v>273</v>
      </c>
      <c r="C190" s="210">
        <v>35</v>
      </c>
      <c r="D190" s="52"/>
      <c r="E190" s="52">
        <v>1</v>
      </c>
      <c r="F190" s="52">
        <v>0.24799408000000003</v>
      </c>
      <c r="G190" s="52">
        <v>0.0360064</v>
      </c>
      <c r="H190" s="52">
        <v>0.0009001600000000001</v>
      </c>
      <c r="I190" s="52">
        <v>0.021603840000000003</v>
      </c>
      <c r="J190" s="52">
        <v>0</v>
      </c>
      <c r="K190" s="52">
        <v>0</v>
      </c>
      <c r="L190" s="52">
        <v>0.007651360000000001</v>
      </c>
      <c r="M190" s="52">
        <v>0.013952480000000001</v>
      </c>
      <c r="N190" s="52">
        <v>0.007651360000000001</v>
      </c>
      <c r="O190" s="52">
        <v>0.007651360000000001</v>
      </c>
      <c r="P190" s="52">
        <v>0.052209280000000004</v>
      </c>
      <c r="Q190" s="54">
        <f t="shared" si="3"/>
        <v>0.5129644999999999</v>
      </c>
      <c r="R190" s="52">
        <v>0.007651360000000001</v>
      </c>
      <c r="S190" s="52">
        <v>0.05535984</v>
      </c>
      <c r="T190" s="52">
        <v>0</v>
      </c>
      <c r="U190" s="52"/>
      <c r="V190" s="55">
        <v>0.94999218</v>
      </c>
      <c r="W190" s="101"/>
    </row>
    <row r="191" spans="1:23" ht="12.75">
      <c r="A191" s="210"/>
      <c r="B191" s="209"/>
      <c r="C191" s="210"/>
      <c r="D191" s="52"/>
      <c r="E191" s="52">
        <v>4</v>
      </c>
      <c r="F191" s="52">
        <v>0.24799408000000003</v>
      </c>
      <c r="G191" s="52">
        <v>0.0360064</v>
      </c>
      <c r="H191" s="52">
        <v>0.0009001600000000001</v>
      </c>
      <c r="I191" s="52">
        <v>0.021603840000000003</v>
      </c>
      <c r="J191" s="52">
        <v>0</v>
      </c>
      <c r="K191" s="52">
        <v>0</v>
      </c>
      <c r="L191" s="52">
        <v>0.007651360000000001</v>
      </c>
      <c r="M191" s="52">
        <v>0.013952480000000001</v>
      </c>
      <c r="N191" s="52">
        <v>0.007651360000000001</v>
      </c>
      <c r="O191" s="52">
        <v>0.007651360000000001</v>
      </c>
      <c r="P191" s="52">
        <v>0.052209280000000004</v>
      </c>
      <c r="Q191" s="54">
        <f t="shared" si="3"/>
        <v>0.4329769600000001</v>
      </c>
      <c r="R191" s="52">
        <v>0.007651360000000001</v>
      </c>
      <c r="S191" s="52">
        <v>0.05535984</v>
      </c>
      <c r="T191" s="52">
        <v>0</v>
      </c>
      <c r="U191" s="52"/>
      <c r="V191" s="55">
        <v>0.8700046400000001</v>
      </c>
      <c r="W191" s="101"/>
    </row>
    <row r="192" spans="1:23" ht="12.75">
      <c r="A192" s="210">
        <v>52</v>
      </c>
      <c r="B192" s="209" t="s">
        <v>273</v>
      </c>
      <c r="C192" s="210">
        <v>37</v>
      </c>
      <c r="D192" s="52"/>
      <c r="E192" s="52">
        <v>1</v>
      </c>
      <c r="F192" s="52">
        <v>0.23051518</v>
      </c>
      <c r="G192" s="52">
        <v>0.03604581</v>
      </c>
      <c r="H192" s="52">
        <v>0.0008900199999999999</v>
      </c>
      <c r="I192" s="52">
        <v>0.021360479999999998</v>
      </c>
      <c r="J192" s="52">
        <v>0</v>
      </c>
      <c r="K192" s="52">
        <v>0</v>
      </c>
      <c r="L192" s="52">
        <v>0.0075651699999999995</v>
      </c>
      <c r="M192" s="52">
        <v>0.013795309999999998</v>
      </c>
      <c r="N192" s="52">
        <v>0.008010179999999999</v>
      </c>
      <c r="O192" s="52">
        <v>0.008010179999999999</v>
      </c>
      <c r="P192" s="52">
        <v>0.05251117999999999</v>
      </c>
      <c r="Q192" s="54">
        <f t="shared" si="3"/>
        <v>0.52678864</v>
      </c>
      <c r="R192" s="52">
        <v>0.0071201599999999995</v>
      </c>
      <c r="S192" s="52">
        <v>0.05874132</v>
      </c>
      <c r="T192" s="52">
        <v>0</v>
      </c>
      <c r="U192" s="52"/>
      <c r="V192" s="55">
        <v>0.94999315</v>
      </c>
      <c r="W192" s="101"/>
    </row>
    <row r="193" spans="1:23" ht="12.75">
      <c r="A193" s="210"/>
      <c r="B193" s="209"/>
      <c r="C193" s="210"/>
      <c r="D193" s="52"/>
      <c r="E193" s="52">
        <v>4</v>
      </c>
      <c r="F193" s="52">
        <v>0.23051518</v>
      </c>
      <c r="G193" s="52">
        <v>0.03604581</v>
      </c>
      <c r="H193" s="52">
        <v>0.0008900199999999999</v>
      </c>
      <c r="I193" s="52">
        <v>0.021360479999999998</v>
      </c>
      <c r="J193" s="52">
        <v>0</v>
      </c>
      <c r="K193" s="52">
        <v>0</v>
      </c>
      <c r="L193" s="52">
        <v>0.0075651699999999995</v>
      </c>
      <c r="M193" s="52">
        <v>0.013795309999999998</v>
      </c>
      <c r="N193" s="52">
        <v>0.008010179999999999</v>
      </c>
      <c r="O193" s="52">
        <v>0.008010179999999999</v>
      </c>
      <c r="P193" s="52">
        <v>0.05251117999999999</v>
      </c>
      <c r="Q193" s="54">
        <f t="shared" si="3"/>
        <v>0.44679004</v>
      </c>
      <c r="R193" s="52">
        <v>0.0071201599999999995</v>
      </c>
      <c r="S193" s="52">
        <v>0.05874132</v>
      </c>
      <c r="T193" s="52">
        <v>0</v>
      </c>
      <c r="U193" s="52"/>
      <c r="V193" s="55">
        <v>0.8699945499999999</v>
      </c>
      <c r="W193" s="101"/>
    </row>
    <row r="194" spans="1:23" ht="12.75">
      <c r="A194" s="210">
        <v>53</v>
      </c>
      <c r="B194" s="209" t="s">
        <v>274</v>
      </c>
      <c r="C194" s="210">
        <v>27</v>
      </c>
      <c r="D194" s="52"/>
      <c r="E194" s="52">
        <v>1</v>
      </c>
      <c r="F194" s="52">
        <v>0.2678076</v>
      </c>
      <c r="G194" s="52">
        <v>0.0558549</v>
      </c>
      <c r="H194" s="52">
        <v>0.0022194000000000003</v>
      </c>
      <c r="I194" s="52">
        <v>0.017755200000000002</v>
      </c>
      <c r="J194" s="52">
        <v>0</v>
      </c>
      <c r="K194" s="52">
        <v>0</v>
      </c>
      <c r="L194" s="52">
        <v>0.0062883</v>
      </c>
      <c r="M194" s="52">
        <v>0.0114669</v>
      </c>
      <c r="N194" s="52">
        <v>0.008137799999999999</v>
      </c>
      <c r="O194" s="52">
        <v>0.008137799999999999</v>
      </c>
      <c r="P194" s="52">
        <v>0.06436259999999999</v>
      </c>
      <c r="Q194" s="54">
        <f t="shared" si="3"/>
        <v>0.44212361999999994</v>
      </c>
      <c r="R194" s="52">
        <v>0.0085077</v>
      </c>
      <c r="S194" s="52">
        <v>0.07508970000000001</v>
      </c>
      <c r="T194" s="52">
        <v>0</v>
      </c>
      <c r="U194" s="52"/>
      <c r="V194" s="55">
        <v>0.9499963199999999</v>
      </c>
      <c r="W194" s="101"/>
    </row>
    <row r="195" spans="1:23" ht="12.75">
      <c r="A195" s="210"/>
      <c r="B195" s="209"/>
      <c r="C195" s="210"/>
      <c r="D195" s="52"/>
      <c r="E195" s="52">
        <v>4</v>
      </c>
      <c r="F195" s="52">
        <v>0.2678076</v>
      </c>
      <c r="G195" s="52">
        <v>0.0558549</v>
      </c>
      <c r="H195" s="52">
        <v>0.0022194000000000003</v>
      </c>
      <c r="I195" s="52">
        <v>0.017755200000000002</v>
      </c>
      <c r="J195" s="52">
        <v>0</v>
      </c>
      <c r="K195" s="52">
        <v>0</v>
      </c>
      <c r="L195" s="52">
        <v>0.0062883</v>
      </c>
      <c r="M195" s="52">
        <v>0.0114669</v>
      </c>
      <c r="N195" s="52">
        <v>0.008137799999999999</v>
      </c>
      <c r="O195" s="52">
        <v>0.008137799999999999</v>
      </c>
      <c r="P195" s="52">
        <v>0.06436259999999999</v>
      </c>
      <c r="Q195" s="54">
        <f t="shared" si="3"/>
        <v>0.36213209999999996</v>
      </c>
      <c r="R195" s="52">
        <v>0.0085077</v>
      </c>
      <c r="S195" s="52">
        <v>0.07508970000000001</v>
      </c>
      <c r="T195" s="52">
        <v>0</v>
      </c>
      <c r="U195" s="52"/>
      <c r="V195" s="55">
        <v>0.8700047999999999</v>
      </c>
      <c r="W195" s="101"/>
    </row>
    <row r="196" spans="1:23" ht="12.75">
      <c r="A196" s="210">
        <v>54</v>
      </c>
      <c r="B196" s="209" t="s">
        <v>274</v>
      </c>
      <c r="C196" s="210">
        <v>28</v>
      </c>
      <c r="D196" s="52"/>
      <c r="E196" s="52">
        <v>1</v>
      </c>
      <c r="F196" s="52">
        <v>0.15283944</v>
      </c>
      <c r="G196" s="52">
        <v>0.043108560000000004</v>
      </c>
      <c r="H196" s="52">
        <v>0.00087088</v>
      </c>
      <c r="I196" s="52">
        <v>0.02090112</v>
      </c>
      <c r="J196" s="52">
        <v>0</v>
      </c>
      <c r="K196" s="52">
        <v>0</v>
      </c>
      <c r="L196" s="52">
        <v>0.00740248</v>
      </c>
      <c r="M196" s="52">
        <v>0.01349864</v>
      </c>
      <c r="N196" s="52">
        <v>0.00478984</v>
      </c>
      <c r="O196" s="52">
        <v>0.00478984</v>
      </c>
      <c r="P196" s="52">
        <v>0.059655280000000005</v>
      </c>
      <c r="Q196" s="54">
        <f t="shared" si="3"/>
        <v>0.6025279200000001</v>
      </c>
      <c r="R196" s="52">
        <v>0.00478984</v>
      </c>
      <c r="S196" s="52">
        <v>0.05573632</v>
      </c>
      <c r="T196" s="52">
        <v>0</v>
      </c>
      <c r="U196" s="52"/>
      <c r="V196" s="55">
        <v>0.9500090400000001</v>
      </c>
      <c r="W196" s="101"/>
    </row>
    <row r="197" spans="1:23" ht="12.75">
      <c r="A197" s="210"/>
      <c r="B197" s="209"/>
      <c r="C197" s="210"/>
      <c r="D197" s="52"/>
      <c r="E197" s="52">
        <v>4</v>
      </c>
      <c r="F197" s="52">
        <v>0.15283944</v>
      </c>
      <c r="G197" s="52">
        <v>0.043108560000000004</v>
      </c>
      <c r="H197" s="52">
        <v>0.00087088</v>
      </c>
      <c r="I197" s="52">
        <v>0.02090112</v>
      </c>
      <c r="J197" s="52">
        <v>0</v>
      </c>
      <c r="K197" s="52">
        <v>0</v>
      </c>
      <c r="L197" s="52">
        <v>0.00740248</v>
      </c>
      <c r="M197" s="52">
        <v>0.01349864</v>
      </c>
      <c r="N197" s="52">
        <v>0.00478984</v>
      </c>
      <c r="O197" s="52">
        <v>0.00478984</v>
      </c>
      <c r="P197" s="52">
        <v>0.059655280000000005</v>
      </c>
      <c r="Q197" s="54">
        <f t="shared" si="3"/>
        <v>0.522528</v>
      </c>
      <c r="R197" s="52">
        <v>0.00478984</v>
      </c>
      <c r="S197" s="52">
        <v>0.05573632</v>
      </c>
      <c r="T197" s="52">
        <v>0</v>
      </c>
      <c r="U197" s="52"/>
      <c r="V197" s="55">
        <v>0.87000912</v>
      </c>
      <c r="W197" s="101"/>
    </row>
    <row r="198" spans="1:23" ht="12.75">
      <c r="A198" s="210">
        <v>55</v>
      </c>
      <c r="B198" s="209" t="s">
        <v>274</v>
      </c>
      <c r="C198" s="210">
        <v>32</v>
      </c>
      <c r="D198" s="52"/>
      <c r="E198" s="52">
        <v>1</v>
      </c>
      <c r="F198" s="52">
        <v>0.16635146</v>
      </c>
      <c r="G198" s="52">
        <v>0.044923790000000005</v>
      </c>
      <c r="H198" s="52">
        <v>0.0008895800000000001</v>
      </c>
      <c r="I198" s="52">
        <v>0.02134992</v>
      </c>
      <c r="J198" s="52">
        <v>0</v>
      </c>
      <c r="K198" s="52">
        <v>0</v>
      </c>
      <c r="L198" s="52">
        <v>0.007561430000000001</v>
      </c>
      <c r="M198" s="52">
        <v>0.01378849</v>
      </c>
      <c r="N198" s="52">
        <v>0.009340590000000001</v>
      </c>
      <c r="O198" s="52">
        <v>0.009340590000000001</v>
      </c>
      <c r="P198" s="52">
        <v>0.0533748</v>
      </c>
      <c r="Q198" s="54">
        <f t="shared" si="3"/>
        <v>0.57905478</v>
      </c>
      <c r="R198" s="52">
        <v>0.00667185</v>
      </c>
      <c r="S198" s="52">
        <v>0.058712280000000006</v>
      </c>
      <c r="T198" s="52">
        <v>0</v>
      </c>
      <c r="U198" s="52"/>
      <c r="V198" s="55">
        <v>0.95000964</v>
      </c>
      <c r="W198" s="101"/>
    </row>
    <row r="199" spans="1:23" ht="12.75">
      <c r="A199" s="210"/>
      <c r="B199" s="209"/>
      <c r="C199" s="210"/>
      <c r="D199" s="52"/>
      <c r="E199" s="52">
        <v>4</v>
      </c>
      <c r="F199" s="52">
        <v>0.16635146</v>
      </c>
      <c r="G199" s="52">
        <v>0.044923790000000005</v>
      </c>
      <c r="H199" s="52">
        <v>0.0008895800000000001</v>
      </c>
      <c r="I199" s="52">
        <v>0.02134992</v>
      </c>
      <c r="J199" s="52">
        <v>0</v>
      </c>
      <c r="K199" s="52">
        <v>0</v>
      </c>
      <c r="L199" s="52">
        <v>0.007561430000000001</v>
      </c>
      <c r="M199" s="52">
        <v>0.01378849</v>
      </c>
      <c r="N199" s="52">
        <v>0.009340590000000001</v>
      </c>
      <c r="O199" s="52">
        <v>0.009340590000000001</v>
      </c>
      <c r="P199" s="52">
        <v>0.0533748</v>
      </c>
      <c r="Q199" s="54">
        <f t="shared" si="3"/>
        <v>0.49905438000000013</v>
      </c>
      <c r="R199" s="52">
        <v>0.00667185</v>
      </c>
      <c r="S199" s="52">
        <v>0.058712280000000006</v>
      </c>
      <c r="T199" s="52">
        <v>0</v>
      </c>
      <c r="U199" s="52"/>
      <c r="V199" s="55">
        <v>0.8700092400000001</v>
      </c>
      <c r="W199" s="101"/>
    </row>
    <row r="200" spans="1:23" ht="12.75">
      <c r="A200" s="210">
        <v>56</v>
      </c>
      <c r="B200" s="209" t="s">
        <v>274</v>
      </c>
      <c r="C200" s="210">
        <v>34</v>
      </c>
      <c r="D200" s="52"/>
      <c r="E200" s="52">
        <v>1</v>
      </c>
      <c r="F200" s="52">
        <v>0.21013199999999999</v>
      </c>
      <c r="G200" s="52">
        <v>0.038844</v>
      </c>
      <c r="H200" s="52">
        <v>0.000468</v>
      </c>
      <c r="I200" s="52">
        <v>0.022463999999999998</v>
      </c>
      <c r="J200" s="52">
        <v>0</v>
      </c>
      <c r="K200" s="52">
        <v>0</v>
      </c>
      <c r="L200" s="52">
        <v>0.007956</v>
      </c>
      <c r="M200" s="52">
        <v>0.014507999999999998</v>
      </c>
      <c r="N200" s="52">
        <v>0.007019999999999999</v>
      </c>
      <c r="O200" s="52">
        <v>0.007019999999999999</v>
      </c>
      <c r="P200" s="52">
        <v>0.05569199999999999</v>
      </c>
      <c r="Q200" s="54">
        <f t="shared" si="3"/>
        <v>0.53956877</v>
      </c>
      <c r="R200" s="52">
        <v>0.006552</v>
      </c>
      <c r="S200" s="52">
        <v>0.062244</v>
      </c>
      <c r="T200" s="52">
        <v>0</v>
      </c>
      <c r="U200" s="52"/>
      <c r="V200" s="55">
        <v>0.95000477</v>
      </c>
      <c r="W200" s="101"/>
    </row>
    <row r="201" spans="1:23" ht="12.75">
      <c r="A201" s="210"/>
      <c r="B201" s="209"/>
      <c r="C201" s="210"/>
      <c r="D201" s="52"/>
      <c r="E201" s="52">
        <v>4</v>
      </c>
      <c r="F201" s="52">
        <v>0.21013199999999999</v>
      </c>
      <c r="G201" s="52">
        <v>0.038844</v>
      </c>
      <c r="H201" s="52">
        <v>0.000468</v>
      </c>
      <c r="I201" s="52">
        <v>0.022463999999999998</v>
      </c>
      <c r="J201" s="52">
        <v>0</v>
      </c>
      <c r="K201" s="52">
        <v>0</v>
      </c>
      <c r="L201" s="52">
        <v>0.007956</v>
      </c>
      <c r="M201" s="52">
        <v>0.014507999999999998</v>
      </c>
      <c r="N201" s="52">
        <v>0.007019999999999999</v>
      </c>
      <c r="O201" s="52">
        <v>0.007019999999999999</v>
      </c>
      <c r="P201" s="52">
        <v>0.05569199999999999</v>
      </c>
      <c r="Q201" s="54">
        <f t="shared" si="3"/>
        <v>0.45957599999999993</v>
      </c>
      <c r="R201" s="52">
        <v>0.006552</v>
      </c>
      <c r="S201" s="52">
        <v>0.062244</v>
      </c>
      <c r="T201" s="52">
        <v>0</v>
      </c>
      <c r="U201" s="52"/>
      <c r="V201" s="55">
        <v>0.870012</v>
      </c>
      <c r="W201" s="101"/>
    </row>
    <row r="202" spans="1:23" ht="12.75">
      <c r="A202" s="210">
        <v>57</v>
      </c>
      <c r="B202" s="209" t="s">
        <v>275</v>
      </c>
      <c r="C202" s="210">
        <v>181</v>
      </c>
      <c r="D202" s="52"/>
      <c r="E202" s="52">
        <v>1</v>
      </c>
      <c r="F202" s="52">
        <v>0.2015064</v>
      </c>
      <c r="G202" s="52">
        <v>0.0463752</v>
      </c>
      <c r="H202" s="52">
        <v>0.0008208</v>
      </c>
      <c r="I202" s="52">
        <v>0.048837599999999995</v>
      </c>
      <c r="J202" s="52">
        <v>0</v>
      </c>
      <c r="K202" s="52">
        <v>0.029138399999999995</v>
      </c>
      <c r="L202" s="52">
        <v>0.0069768</v>
      </c>
      <c r="M202" s="52">
        <v>0.0127224</v>
      </c>
      <c r="N202" s="52">
        <v>0.0098496</v>
      </c>
      <c r="O202" s="52">
        <v>0.0098496</v>
      </c>
      <c r="P202" s="52">
        <v>0.0414504</v>
      </c>
      <c r="Q202" s="54">
        <f t="shared" si="3"/>
        <v>0.57535344</v>
      </c>
      <c r="R202" s="52">
        <v>0.006155999999999999</v>
      </c>
      <c r="S202" s="52">
        <v>0.0398088</v>
      </c>
      <c r="T202" s="52">
        <v>0</v>
      </c>
      <c r="U202" s="52"/>
      <c r="V202" s="55">
        <v>0.9800078400000001</v>
      </c>
      <c r="W202" s="101"/>
    </row>
    <row r="203" spans="1:23" ht="12.75">
      <c r="A203" s="210"/>
      <c r="B203" s="209"/>
      <c r="C203" s="210"/>
      <c r="D203" s="52"/>
      <c r="E203" s="52">
        <v>4</v>
      </c>
      <c r="F203" s="52">
        <v>0.2015064</v>
      </c>
      <c r="G203" s="52">
        <v>0.0463752</v>
      </c>
      <c r="H203" s="52">
        <v>0.0008208</v>
      </c>
      <c r="I203" s="52">
        <v>0.048837599999999995</v>
      </c>
      <c r="J203" s="52">
        <v>0</v>
      </c>
      <c r="K203" s="52">
        <v>0.029138399999999995</v>
      </c>
      <c r="L203" s="52">
        <v>0.0069768</v>
      </c>
      <c r="M203" s="52">
        <v>0.0127224</v>
      </c>
      <c r="N203" s="52">
        <v>0.0098496</v>
      </c>
      <c r="O203" s="52">
        <v>0.0098496</v>
      </c>
      <c r="P203" s="52">
        <v>0.0414504</v>
      </c>
      <c r="Q203" s="54">
        <f t="shared" si="3"/>
        <v>0.4953528000000001</v>
      </c>
      <c r="R203" s="52">
        <v>0.006155999999999999</v>
      </c>
      <c r="S203" s="52">
        <v>0.0398088</v>
      </c>
      <c r="T203" s="52">
        <v>0</v>
      </c>
      <c r="U203" s="52"/>
      <c r="V203" s="55">
        <v>0.9000072000000001</v>
      </c>
      <c r="W203" s="101"/>
    </row>
    <row r="204" spans="1:23" ht="12.75">
      <c r="A204" s="52">
        <v>58</v>
      </c>
      <c r="B204" s="53" t="s">
        <v>266</v>
      </c>
      <c r="C204" s="52">
        <v>60</v>
      </c>
      <c r="D204" s="52"/>
      <c r="E204" s="52">
        <v>1</v>
      </c>
      <c r="F204" s="52">
        <v>0.0626718</v>
      </c>
      <c r="G204" s="52">
        <v>0.061736400000000004</v>
      </c>
      <c r="H204" s="52">
        <v>0.0032739</v>
      </c>
      <c r="I204" s="52">
        <v>0.0556563</v>
      </c>
      <c r="J204" s="52">
        <v>0</v>
      </c>
      <c r="K204" s="52">
        <v>0.0332067</v>
      </c>
      <c r="L204" s="52">
        <v>0.0079509</v>
      </c>
      <c r="M204" s="52">
        <v>0.0144987</v>
      </c>
      <c r="N204" s="52">
        <v>0.0219819</v>
      </c>
      <c r="O204" s="52">
        <v>0.0219819</v>
      </c>
      <c r="P204" s="52">
        <v>0.0444315</v>
      </c>
      <c r="Q204" s="52">
        <v>0.5065191</v>
      </c>
      <c r="R204" s="52">
        <v>0.0023385</v>
      </c>
      <c r="S204" s="52">
        <v>0.059397900000000003</v>
      </c>
      <c r="T204" s="52">
        <v>0</v>
      </c>
      <c r="U204" s="52"/>
      <c r="V204" s="55">
        <v>0.8399892</v>
      </c>
      <c r="W204" s="101"/>
    </row>
    <row r="205" spans="1:23" ht="12.75">
      <c r="A205" s="210">
        <v>59</v>
      </c>
      <c r="B205" s="209" t="s">
        <v>276</v>
      </c>
      <c r="C205" s="210">
        <v>52</v>
      </c>
      <c r="D205" s="52"/>
      <c r="E205" s="52">
        <v>1</v>
      </c>
      <c r="F205" s="52">
        <v>0.13818168</v>
      </c>
      <c r="G205" s="52">
        <v>0.061621560000000006</v>
      </c>
      <c r="H205" s="52">
        <v>0.0014004900000000001</v>
      </c>
      <c r="I205" s="52">
        <v>0.05555277</v>
      </c>
      <c r="J205" s="52">
        <v>0</v>
      </c>
      <c r="K205" s="52">
        <v>0.033144929999999996</v>
      </c>
      <c r="L205" s="52">
        <v>0.007936110000000001</v>
      </c>
      <c r="M205" s="52">
        <v>0.01447173</v>
      </c>
      <c r="N205" s="52">
        <v>0.01727271</v>
      </c>
      <c r="O205" s="52">
        <v>0.01727271</v>
      </c>
      <c r="P205" s="52">
        <v>0.006535620000000001</v>
      </c>
      <c r="Q205" s="54">
        <f t="shared" si="3"/>
        <v>0.6448451</v>
      </c>
      <c r="R205" s="52">
        <v>0.00420147</v>
      </c>
      <c r="S205" s="52">
        <v>0.13211288999999998</v>
      </c>
      <c r="T205" s="52">
        <v>0</v>
      </c>
      <c r="U205" s="52"/>
      <c r="V205" s="55">
        <v>1.078997</v>
      </c>
      <c r="W205" s="101"/>
    </row>
    <row r="206" spans="1:23" ht="12.75">
      <c r="A206" s="210"/>
      <c r="B206" s="209"/>
      <c r="C206" s="210"/>
      <c r="D206" s="52"/>
      <c r="E206" s="52">
        <v>3</v>
      </c>
      <c r="F206" s="52">
        <v>0.13818168</v>
      </c>
      <c r="G206" s="52">
        <v>0.061621560000000006</v>
      </c>
      <c r="H206" s="52">
        <v>0.0014004900000000001</v>
      </c>
      <c r="I206" s="52">
        <v>0.05555277</v>
      </c>
      <c r="J206" s="52">
        <v>0</v>
      </c>
      <c r="K206" s="52">
        <v>0.033144929999999996</v>
      </c>
      <c r="L206" s="52">
        <v>0.007936110000000001</v>
      </c>
      <c r="M206" s="52">
        <v>0.01447173</v>
      </c>
      <c r="N206" s="52">
        <v>0.01727271</v>
      </c>
      <c r="O206" s="52">
        <v>0.01727271</v>
      </c>
      <c r="P206" s="52">
        <v>0.006535620000000001</v>
      </c>
      <c r="Q206" s="54">
        <f t="shared" si="3"/>
        <v>0.5648540999999998</v>
      </c>
      <c r="R206" s="52">
        <v>0.00420147</v>
      </c>
      <c r="S206" s="52">
        <v>0.13211288999999998</v>
      </c>
      <c r="T206" s="52">
        <v>0</v>
      </c>
      <c r="U206" s="52"/>
      <c r="V206" s="55">
        <v>0.9990059999999998</v>
      </c>
      <c r="W206" s="101"/>
    </row>
    <row r="207" spans="1:23" ht="12.75">
      <c r="A207" s="210"/>
      <c r="B207" s="209"/>
      <c r="C207" s="210"/>
      <c r="D207" s="52"/>
      <c r="E207" s="52">
        <v>4</v>
      </c>
      <c r="F207" s="52">
        <v>0.13818168</v>
      </c>
      <c r="G207" s="52">
        <v>0.061621560000000006</v>
      </c>
      <c r="H207" s="52">
        <v>0.0014004900000000001</v>
      </c>
      <c r="I207" s="52">
        <v>0.05555277</v>
      </c>
      <c r="J207" s="52">
        <v>0</v>
      </c>
      <c r="K207" s="52">
        <v>0.033144929999999996</v>
      </c>
      <c r="L207" s="52">
        <v>0.007936110000000001</v>
      </c>
      <c r="M207" s="52">
        <v>0.01447173</v>
      </c>
      <c r="N207" s="52">
        <v>0.01727271</v>
      </c>
      <c r="O207" s="52">
        <v>0.01727271</v>
      </c>
      <c r="P207" s="52">
        <v>0.006535620000000001</v>
      </c>
      <c r="Q207" s="54">
        <f t="shared" si="3"/>
        <v>0.5228496</v>
      </c>
      <c r="R207" s="52">
        <v>0.00420147</v>
      </c>
      <c r="S207" s="52">
        <v>0.13211288999999998</v>
      </c>
      <c r="T207" s="52">
        <v>0</v>
      </c>
      <c r="U207" s="52"/>
      <c r="V207" s="55">
        <v>0.9570015000000001</v>
      </c>
      <c r="W207" s="101"/>
    </row>
    <row r="208" spans="1:23" ht="12.75">
      <c r="A208" s="52">
        <v>60</v>
      </c>
      <c r="B208" s="53" t="s">
        <v>277</v>
      </c>
      <c r="C208" s="52">
        <v>9</v>
      </c>
      <c r="D208" s="52"/>
      <c r="E208" s="52">
        <v>1</v>
      </c>
      <c r="F208" s="52">
        <v>0.20152263</v>
      </c>
      <c r="G208" s="52">
        <v>0.04450422</v>
      </c>
      <c r="H208" s="52">
        <v>0.00219387</v>
      </c>
      <c r="I208" s="52">
        <v>0.015043680000000002</v>
      </c>
      <c r="J208" s="52">
        <v>0</v>
      </c>
      <c r="K208" s="52">
        <v>0</v>
      </c>
      <c r="L208" s="52">
        <v>0.0053279700000000004</v>
      </c>
      <c r="M208" s="52">
        <v>0.00971571</v>
      </c>
      <c r="N208" s="52">
        <v>0.013163220000000002</v>
      </c>
      <c r="O208" s="52">
        <v>0.013163220000000002</v>
      </c>
      <c r="P208" s="52">
        <v>0.02256552</v>
      </c>
      <c r="Q208" s="52">
        <v>0.37891269000000005</v>
      </c>
      <c r="R208" s="52">
        <v>0.00783525</v>
      </c>
      <c r="S208" s="52">
        <v>0.03510192</v>
      </c>
      <c r="T208" s="52">
        <v>0</v>
      </c>
      <c r="U208" s="52"/>
      <c r="V208" s="55">
        <v>0.73400622</v>
      </c>
      <c r="W208" s="101"/>
    </row>
    <row r="209" spans="1:23" ht="12.75">
      <c r="A209" s="210">
        <v>61</v>
      </c>
      <c r="B209" s="209" t="s">
        <v>263</v>
      </c>
      <c r="C209" s="210">
        <v>42</v>
      </c>
      <c r="D209" s="52"/>
      <c r="E209" s="52">
        <v>1</v>
      </c>
      <c r="F209" s="52">
        <v>0.1205477</v>
      </c>
      <c r="G209" s="52">
        <v>0.047026849999999995</v>
      </c>
      <c r="H209" s="52">
        <v>0.0026494</v>
      </c>
      <c r="I209" s="52">
        <v>0.07881964999999999</v>
      </c>
      <c r="J209" s="52">
        <v>0</v>
      </c>
      <c r="K209" s="52">
        <v>0.047026849999999995</v>
      </c>
      <c r="L209" s="52">
        <v>0.011259950000000001</v>
      </c>
      <c r="M209" s="52">
        <v>0.02053285</v>
      </c>
      <c r="N209" s="52">
        <v>0.00993525</v>
      </c>
      <c r="O209" s="52">
        <v>0.00993525</v>
      </c>
      <c r="P209" s="52">
        <v>0.056962099999999995</v>
      </c>
      <c r="Q209" s="54">
        <f t="shared" si="3"/>
        <v>0.5880149600000001</v>
      </c>
      <c r="R209" s="52">
        <v>0.0039741</v>
      </c>
      <c r="S209" s="52">
        <v>0.0821314</v>
      </c>
      <c r="T209" s="52">
        <v>0</v>
      </c>
      <c r="U209" s="52"/>
      <c r="V209" s="55">
        <v>0.9999966600000001</v>
      </c>
      <c r="W209" s="101"/>
    </row>
    <row r="210" spans="1:23" ht="12.75">
      <c r="A210" s="210"/>
      <c r="B210" s="209"/>
      <c r="C210" s="210"/>
      <c r="D210" s="52"/>
      <c r="E210" s="52">
        <v>4</v>
      </c>
      <c r="F210" s="52">
        <v>0.1205477</v>
      </c>
      <c r="G210" s="52">
        <v>0.047026849999999995</v>
      </c>
      <c r="H210" s="52">
        <v>0.0026494</v>
      </c>
      <c r="I210" s="52">
        <v>0.07881964999999999</v>
      </c>
      <c r="J210" s="52">
        <v>0</v>
      </c>
      <c r="K210" s="52">
        <v>0.047026849999999995</v>
      </c>
      <c r="L210" s="52">
        <v>0.011259950000000001</v>
      </c>
      <c r="M210" s="52">
        <v>0.02053285</v>
      </c>
      <c r="N210" s="52">
        <v>0.00993525</v>
      </c>
      <c r="O210" s="52">
        <v>0.00993525</v>
      </c>
      <c r="P210" s="52">
        <v>0.056962099999999995</v>
      </c>
      <c r="Q210" s="54">
        <f t="shared" si="3"/>
        <v>0.50802245</v>
      </c>
      <c r="R210" s="52">
        <v>0.0039741</v>
      </c>
      <c r="S210" s="52">
        <v>0.0821314</v>
      </c>
      <c r="T210" s="52">
        <v>0</v>
      </c>
      <c r="U210" s="52"/>
      <c r="V210" s="55">
        <v>0.92000415</v>
      </c>
      <c r="W210" s="101"/>
    </row>
    <row r="211" spans="1:23" ht="12.75">
      <c r="A211" s="210">
        <v>62</v>
      </c>
      <c r="B211" s="209" t="s">
        <v>265</v>
      </c>
      <c r="C211" s="210">
        <v>1</v>
      </c>
      <c r="D211" s="52"/>
      <c r="E211" s="52">
        <v>1</v>
      </c>
      <c r="F211" s="52">
        <v>0.11570282999999999</v>
      </c>
      <c r="G211" s="52">
        <v>0.05854842</v>
      </c>
      <c r="H211" s="52">
        <v>0.00278802</v>
      </c>
      <c r="I211" s="52">
        <v>0.055295729999999994</v>
      </c>
      <c r="J211" s="52">
        <v>0</v>
      </c>
      <c r="K211" s="52">
        <v>0.03299157</v>
      </c>
      <c r="L211" s="52">
        <v>0.007899390000000001</v>
      </c>
      <c r="M211" s="52">
        <v>0.014404769999999999</v>
      </c>
      <c r="N211" s="52">
        <v>0.01765746</v>
      </c>
      <c r="O211" s="52">
        <v>0.01765746</v>
      </c>
      <c r="P211" s="52">
        <v>0.04367898</v>
      </c>
      <c r="Q211" s="54">
        <f t="shared" si="3"/>
        <v>0.6041456500000002</v>
      </c>
      <c r="R211" s="52">
        <v>0.00371736</v>
      </c>
      <c r="S211" s="52">
        <v>0.07481187</v>
      </c>
      <c r="T211" s="52">
        <v>0</v>
      </c>
      <c r="U211" s="52"/>
      <c r="V211" s="55">
        <v>0.9940037800000001</v>
      </c>
      <c r="W211" s="101"/>
    </row>
    <row r="212" spans="1:23" ht="12.75">
      <c r="A212" s="210"/>
      <c r="B212" s="209"/>
      <c r="C212" s="210"/>
      <c r="D212" s="52"/>
      <c r="E212" s="52">
        <v>4</v>
      </c>
      <c r="F212" s="52">
        <v>0.11570282999999999</v>
      </c>
      <c r="G212" s="52">
        <v>0.05854842</v>
      </c>
      <c r="H212" s="52">
        <v>0.00278802</v>
      </c>
      <c r="I212" s="52">
        <v>0.055295729999999994</v>
      </c>
      <c r="J212" s="52">
        <v>0</v>
      </c>
      <c r="K212" s="52">
        <v>0.03299157</v>
      </c>
      <c r="L212" s="52">
        <v>0.007899390000000001</v>
      </c>
      <c r="M212" s="52">
        <v>0.014404769999999999</v>
      </c>
      <c r="N212" s="52">
        <v>0.01765746</v>
      </c>
      <c r="O212" s="52">
        <v>0.01765746</v>
      </c>
      <c r="P212" s="52">
        <v>0.04367898</v>
      </c>
      <c r="Q212" s="54">
        <f t="shared" si="3"/>
        <v>0.52414776</v>
      </c>
      <c r="R212" s="52">
        <v>0.00371736</v>
      </c>
      <c r="S212" s="52">
        <v>0.07481187</v>
      </c>
      <c r="T212" s="52">
        <v>0</v>
      </c>
      <c r="U212" s="52"/>
      <c r="V212" s="55">
        <v>0.9140058899999999</v>
      </c>
      <c r="W212" s="101"/>
    </row>
    <row r="213" spans="1:23" ht="12.75">
      <c r="A213" s="210">
        <v>63</v>
      </c>
      <c r="B213" s="209" t="s">
        <v>276</v>
      </c>
      <c r="C213" s="210">
        <v>63</v>
      </c>
      <c r="D213" s="52"/>
      <c r="E213" s="52">
        <v>1</v>
      </c>
      <c r="F213" s="52">
        <v>0.08910639000000002</v>
      </c>
      <c r="G213" s="52">
        <v>0.05367227</v>
      </c>
      <c r="H213" s="52">
        <v>0.0031265400000000006</v>
      </c>
      <c r="I213" s="52">
        <v>0.06200971</v>
      </c>
      <c r="J213" s="52">
        <v>0</v>
      </c>
      <c r="K213" s="52">
        <v>0.03699739</v>
      </c>
      <c r="L213" s="52">
        <v>0.008858530000000002</v>
      </c>
      <c r="M213" s="52">
        <v>0.01615379</v>
      </c>
      <c r="N213" s="52">
        <v>0.024491230000000003</v>
      </c>
      <c r="O213" s="52">
        <v>0.024491230000000003</v>
      </c>
      <c r="P213" s="52">
        <v>0.04950355000000001</v>
      </c>
      <c r="Q213" s="54">
        <f t="shared" si="3"/>
        <v>0.5760776199999998</v>
      </c>
      <c r="R213" s="52">
        <v>0.0031265400000000006</v>
      </c>
      <c r="S213" s="52">
        <v>0.10838672</v>
      </c>
      <c r="T213" s="52">
        <v>0</v>
      </c>
      <c r="U213" s="52"/>
      <c r="V213" s="55">
        <v>0.9939917999999999</v>
      </c>
      <c r="W213" s="101"/>
    </row>
    <row r="214" spans="1:23" ht="12.75">
      <c r="A214" s="210"/>
      <c r="B214" s="209"/>
      <c r="C214" s="210"/>
      <c r="D214" s="52"/>
      <c r="E214" s="52">
        <v>4</v>
      </c>
      <c r="F214" s="52">
        <v>0.08910639000000002</v>
      </c>
      <c r="G214" s="52">
        <v>0.05367227</v>
      </c>
      <c r="H214" s="52">
        <v>0.0031265400000000006</v>
      </c>
      <c r="I214" s="52">
        <v>0.06200971</v>
      </c>
      <c r="J214" s="52">
        <v>0</v>
      </c>
      <c r="K214" s="52">
        <v>0.03699739</v>
      </c>
      <c r="L214" s="52">
        <v>0.008858530000000002</v>
      </c>
      <c r="M214" s="52">
        <v>0.01615379</v>
      </c>
      <c r="N214" s="52">
        <v>0.024491230000000003</v>
      </c>
      <c r="O214" s="52">
        <v>0.024491230000000003</v>
      </c>
      <c r="P214" s="52">
        <v>0.04950355000000001</v>
      </c>
      <c r="Q214" s="54">
        <f t="shared" si="3"/>
        <v>0.4960776800000001</v>
      </c>
      <c r="R214" s="52">
        <v>0.0031265400000000006</v>
      </c>
      <c r="S214" s="52">
        <v>0.10838672</v>
      </c>
      <c r="T214" s="52">
        <v>0</v>
      </c>
      <c r="U214" s="52"/>
      <c r="V214" s="55">
        <v>0.9139918600000001</v>
      </c>
      <c r="W214" s="101"/>
    </row>
    <row r="215" spans="1:23" ht="12.75">
      <c r="A215" s="210">
        <v>64</v>
      </c>
      <c r="B215" s="209" t="s">
        <v>263</v>
      </c>
      <c r="C215" s="210">
        <v>52</v>
      </c>
      <c r="D215" s="52"/>
      <c r="E215" s="52">
        <v>1</v>
      </c>
      <c r="F215" s="52">
        <v>0.08508436999999999</v>
      </c>
      <c r="G215" s="52">
        <v>0.03914925</v>
      </c>
      <c r="H215" s="52">
        <v>0.0036539299999999997</v>
      </c>
      <c r="I215" s="52">
        <v>0.062116809999999995</v>
      </c>
      <c r="J215" s="52">
        <v>0</v>
      </c>
      <c r="K215" s="52">
        <v>0.03706129</v>
      </c>
      <c r="L215" s="52">
        <v>0.00887383</v>
      </c>
      <c r="M215" s="52">
        <v>0.01618169</v>
      </c>
      <c r="N215" s="52">
        <v>0.025577509999999998</v>
      </c>
      <c r="O215" s="52">
        <v>0.025577509999999998</v>
      </c>
      <c r="P215" s="52">
        <v>0.045935119999999996</v>
      </c>
      <c r="Q215" s="54">
        <f t="shared" si="3"/>
        <v>0.6317466199999999</v>
      </c>
      <c r="R215" s="52">
        <v>0.0026099499999999998</v>
      </c>
      <c r="S215" s="52">
        <v>0.07255661</v>
      </c>
      <c r="T215" s="52">
        <v>0</v>
      </c>
      <c r="U215" s="52"/>
      <c r="V215" s="55">
        <v>0.99400768</v>
      </c>
      <c r="W215" s="101"/>
    </row>
    <row r="216" spans="1:23" ht="12.75">
      <c r="A216" s="210"/>
      <c r="B216" s="209"/>
      <c r="C216" s="210"/>
      <c r="D216" s="52"/>
      <c r="E216" s="52">
        <v>4</v>
      </c>
      <c r="F216" s="52">
        <v>0.08508436999999999</v>
      </c>
      <c r="G216" s="52">
        <v>0.03914925</v>
      </c>
      <c r="H216" s="52">
        <v>0.0036539299999999997</v>
      </c>
      <c r="I216" s="52">
        <v>0.062116809999999995</v>
      </c>
      <c r="J216" s="52">
        <v>0</v>
      </c>
      <c r="K216" s="52">
        <v>0.03706129</v>
      </c>
      <c r="L216" s="52">
        <v>0.00887383</v>
      </c>
      <c r="M216" s="52">
        <v>0.01618169</v>
      </c>
      <c r="N216" s="52">
        <v>0.025577509999999998</v>
      </c>
      <c r="O216" s="52">
        <v>0.025577509999999998</v>
      </c>
      <c r="P216" s="52">
        <v>0.045935119999999996</v>
      </c>
      <c r="Q216" s="54">
        <f t="shared" si="3"/>
        <v>0.5517434299999999</v>
      </c>
      <c r="R216" s="52">
        <v>0.0026099499999999998</v>
      </c>
      <c r="S216" s="52">
        <v>0.07255661</v>
      </c>
      <c r="T216" s="52">
        <v>0</v>
      </c>
      <c r="U216" s="52"/>
      <c r="V216" s="55">
        <v>0.91400449</v>
      </c>
      <c r="W216" s="101"/>
    </row>
    <row r="217" spans="1:23" ht="12.75">
      <c r="A217" s="52">
        <v>65</v>
      </c>
      <c r="B217" s="53" t="s">
        <v>278</v>
      </c>
      <c r="C217" s="52">
        <v>30</v>
      </c>
      <c r="D217" s="52"/>
      <c r="E217" s="52">
        <v>1</v>
      </c>
      <c r="F217" s="52">
        <v>0.05716188</v>
      </c>
      <c r="G217" s="52">
        <v>0.03607758</v>
      </c>
      <c r="H217" s="52">
        <v>0.0023427</v>
      </c>
      <c r="I217" s="52">
        <v>0.05575626</v>
      </c>
      <c r="J217" s="52">
        <v>0</v>
      </c>
      <c r="K217" s="52">
        <v>0.03326634</v>
      </c>
      <c r="L217" s="52">
        <v>0.00796518</v>
      </c>
      <c r="M217" s="52">
        <v>0.01452474</v>
      </c>
      <c r="N217" s="52">
        <v>0.011713500000000002</v>
      </c>
      <c r="O217" s="52">
        <v>0.011713500000000002</v>
      </c>
      <c r="P217" s="52">
        <v>0.04404276</v>
      </c>
      <c r="Q217" s="52">
        <v>0.55334574</v>
      </c>
      <c r="R217" s="52">
        <v>0.0018741600000000001</v>
      </c>
      <c r="S217" s="52">
        <v>0.059973120000000005</v>
      </c>
      <c r="T217" s="52">
        <v>0</v>
      </c>
      <c r="U217" s="52"/>
      <c r="V217" s="55">
        <v>0.8340012</v>
      </c>
      <c r="W217" s="101"/>
    </row>
    <row r="218" spans="1:23" ht="12.75">
      <c r="A218" s="210">
        <v>66</v>
      </c>
      <c r="B218" s="209" t="s">
        <v>274</v>
      </c>
      <c r="C218" s="210">
        <v>26</v>
      </c>
      <c r="D218" s="52"/>
      <c r="E218" s="52">
        <v>1</v>
      </c>
      <c r="F218" s="52">
        <v>0.1625547</v>
      </c>
      <c r="G218" s="52">
        <v>0.026967599999999998</v>
      </c>
      <c r="H218" s="52">
        <v>0.00187275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0.010487400000000001</v>
      </c>
      <c r="O218" s="52">
        <v>0.010487400000000001</v>
      </c>
      <c r="P218" s="52">
        <v>0.0464442</v>
      </c>
      <c r="Q218" s="54">
        <f t="shared" si="3"/>
        <v>0.50774255</v>
      </c>
      <c r="R218" s="52">
        <v>0.0052437000000000004</v>
      </c>
      <c r="S218" s="52">
        <v>0.0382041</v>
      </c>
      <c r="T218" s="52">
        <v>0</v>
      </c>
      <c r="U218" s="52"/>
      <c r="V218" s="55">
        <v>0.8100044000000001</v>
      </c>
      <c r="W218" s="101"/>
    </row>
    <row r="219" spans="1:23" ht="12.75">
      <c r="A219" s="210"/>
      <c r="B219" s="209"/>
      <c r="C219" s="210"/>
      <c r="D219" s="52"/>
      <c r="E219" s="52">
        <v>4</v>
      </c>
      <c r="F219" s="52">
        <v>0.1625547</v>
      </c>
      <c r="G219" s="52">
        <v>0.026967599999999998</v>
      </c>
      <c r="H219" s="52">
        <v>0.00187275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0.010487400000000001</v>
      </c>
      <c r="O219" s="52">
        <v>0.010487400000000001</v>
      </c>
      <c r="P219" s="52">
        <v>0.0464442</v>
      </c>
      <c r="Q219" s="54">
        <f t="shared" si="3"/>
        <v>0.42773609999999984</v>
      </c>
      <c r="R219" s="52">
        <v>0.0052437000000000004</v>
      </c>
      <c r="S219" s="52">
        <v>0.0382041</v>
      </c>
      <c r="T219" s="52">
        <v>0</v>
      </c>
      <c r="U219" s="52"/>
      <c r="V219" s="55">
        <v>0.7299979499999999</v>
      </c>
      <c r="W219" s="101"/>
    </row>
    <row r="220" spans="1:23" ht="12.75">
      <c r="A220" s="210">
        <v>67</v>
      </c>
      <c r="B220" s="209" t="s">
        <v>269</v>
      </c>
      <c r="C220" s="210">
        <v>1</v>
      </c>
      <c r="D220" s="52"/>
      <c r="E220" s="52">
        <v>1</v>
      </c>
      <c r="F220" s="52">
        <v>0.11528546999999999</v>
      </c>
      <c r="G220" s="52">
        <v>0.04635189</v>
      </c>
      <c r="H220" s="52">
        <v>0.0019808499999999997</v>
      </c>
      <c r="I220" s="52">
        <v>0.019016159999999997</v>
      </c>
      <c r="J220" s="52">
        <v>0</v>
      </c>
      <c r="K220" s="52">
        <v>0</v>
      </c>
      <c r="L220" s="52">
        <v>0.00673489</v>
      </c>
      <c r="M220" s="52">
        <v>0.012281269999999999</v>
      </c>
      <c r="N220" s="52">
        <v>0.00871574</v>
      </c>
      <c r="O220" s="52">
        <v>0.00871574</v>
      </c>
      <c r="P220" s="52">
        <v>0.042390189999999994</v>
      </c>
      <c r="Q220" s="54">
        <f t="shared" si="3"/>
        <v>0.6619740099999999</v>
      </c>
      <c r="R220" s="52">
        <v>0.004754039999999999</v>
      </c>
      <c r="S220" s="52">
        <v>0.040805509999999996</v>
      </c>
      <c r="T220" s="52">
        <v>0</v>
      </c>
      <c r="U220" s="52"/>
      <c r="V220" s="55">
        <v>0.9499895999999999</v>
      </c>
      <c r="W220" s="101"/>
    </row>
    <row r="221" spans="1:23" ht="12.75">
      <c r="A221" s="210"/>
      <c r="B221" s="209"/>
      <c r="C221" s="210"/>
      <c r="D221" s="52"/>
      <c r="E221" s="52">
        <v>4</v>
      </c>
      <c r="F221" s="52">
        <v>0.11528546999999999</v>
      </c>
      <c r="G221" s="52">
        <v>0.04635189</v>
      </c>
      <c r="H221" s="52">
        <v>0.0019808499999999997</v>
      </c>
      <c r="I221" s="52">
        <v>0.019016159999999997</v>
      </c>
      <c r="J221" s="52">
        <v>0</v>
      </c>
      <c r="K221" s="52">
        <v>0</v>
      </c>
      <c r="L221" s="52">
        <v>0.00673489</v>
      </c>
      <c r="M221" s="52">
        <v>0.012281269999999999</v>
      </c>
      <c r="N221" s="52">
        <v>0.00871574</v>
      </c>
      <c r="O221" s="52">
        <v>0.00871574</v>
      </c>
      <c r="P221" s="52">
        <v>0.042390189999999994</v>
      </c>
      <c r="Q221" s="54">
        <f t="shared" si="3"/>
        <v>0.58197373</v>
      </c>
      <c r="R221" s="52">
        <v>0.004754039999999999</v>
      </c>
      <c r="S221" s="52">
        <v>0.040805509999999996</v>
      </c>
      <c r="T221" s="52">
        <v>0</v>
      </c>
      <c r="U221" s="52"/>
      <c r="V221" s="55">
        <v>0.86998932</v>
      </c>
      <c r="W221" s="101"/>
    </row>
    <row r="222" spans="1:23" ht="12.75">
      <c r="A222" s="52">
        <v>68</v>
      </c>
      <c r="B222" s="53" t="s">
        <v>279</v>
      </c>
      <c r="C222" s="52">
        <v>14</v>
      </c>
      <c r="D222" s="52"/>
      <c r="E222" s="52">
        <v>1</v>
      </c>
      <c r="F222" s="52">
        <v>0.19552140999999998</v>
      </c>
      <c r="G222" s="52">
        <v>0.060032159999999994</v>
      </c>
      <c r="H222" s="52">
        <v>0.00208445</v>
      </c>
      <c r="I222" s="52">
        <v>0</v>
      </c>
      <c r="J222" s="52">
        <v>0</v>
      </c>
      <c r="K222" s="52">
        <v>0</v>
      </c>
      <c r="L222" s="52">
        <v>0</v>
      </c>
      <c r="M222" s="52">
        <v>0</v>
      </c>
      <c r="N222" s="52">
        <v>0.0083378</v>
      </c>
      <c r="O222" s="52">
        <v>0.0083378</v>
      </c>
      <c r="P222" s="52">
        <v>0.03251742</v>
      </c>
      <c r="Q222" s="52">
        <v>0.40521707999999995</v>
      </c>
      <c r="R222" s="52">
        <v>0.0062533499999999995</v>
      </c>
      <c r="S222" s="52">
        <v>0.051694359999999995</v>
      </c>
      <c r="T222" s="52">
        <v>0</v>
      </c>
      <c r="U222" s="52"/>
      <c r="V222" s="55">
        <v>0.76999583</v>
      </c>
      <c r="W222" s="101"/>
    </row>
    <row r="223" spans="1:23" ht="12.75">
      <c r="A223" s="52">
        <v>69</v>
      </c>
      <c r="B223" s="53" t="s">
        <v>280</v>
      </c>
      <c r="C223" s="52">
        <v>10</v>
      </c>
      <c r="D223" s="52"/>
      <c r="E223" s="52">
        <v>1</v>
      </c>
      <c r="F223" s="52">
        <v>0.13282384</v>
      </c>
      <c r="G223" s="52">
        <v>0.025040559999999996</v>
      </c>
      <c r="H223" s="52">
        <v>0</v>
      </c>
      <c r="I223" s="52">
        <v>0.013064639999999999</v>
      </c>
      <c r="J223" s="52">
        <v>0</v>
      </c>
      <c r="K223" s="52">
        <v>0</v>
      </c>
      <c r="L223" s="52">
        <v>0.00462706</v>
      </c>
      <c r="M223" s="52">
        <v>0.00843758</v>
      </c>
      <c r="N223" s="52">
        <v>0</v>
      </c>
      <c r="O223" s="52">
        <v>0</v>
      </c>
      <c r="P223" s="52">
        <v>0.02286312</v>
      </c>
      <c r="Q223" s="52">
        <v>0.31409571999999997</v>
      </c>
      <c r="R223" s="52">
        <v>0.0040827</v>
      </c>
      <c r="S223" s="52">
        <v>0.028034539999999997</v>
      </c>
      <c r="T223" s="52">
        <v>0</v>
      </c>
      <c r="U223" s="52"/>
      <c r="V223" s="55">
        <v>0.54000512</v>
      </c>
      <c r="W223" s="101"/>
    </row>
    <row r="224" spans="1:23" ht="12.75">
      <c r="A224" s="52">
        <v>70</v>
      </c>
      <c r="B224" s="53" t="s">
        <v>278</v>
      </c>
      <c r="C224" s="52">
        <v>50</v>
      </c>
      <c r="D224" s="52"/>
      <c r="E224" s="52">
        <v>1</v>
      </c>
      <c r="F224" s="52">
        <v>0.16004687999999997</v>
      </c>
      <c r="G224" s="52">
        <v>0.0348726</v>
      </c>
      <c r="H224" s="52">
        <v>0.0018353999999999998</v>
      </c>
      <c r="I224" s="52">
        <v>0.017619839999999998</v>
      </c>
      <c r="J224" s="52">
        <v>0</v>
      </c>
      <c r="K224" s="52">
        <v>0</v>
      </c>
      <c r="L224" s="52">
        <v>0.0062403599999999995</v>
      </c>
      <c r="M224" s="52">
        <v>0.011379479999999999</v>
      </c>
      <c r="N224" s="52">
        <v>0.006974519999999999</v>
      </c>
      <c r="O224" s="52">
        <v>0.006974519999999999</v>
      </c>
      <c r="P224" s="52">
        <v>0.00587328</v>
      </c>
      <c r="Q224" s="52">
        <v>0.52162068</v>
      </c>
      <c r="R224" s="52">
        <v>0.00513912</v>
      </c>
      <c r="S224" s="52">
        <v>0.07304891999999999</v>
      </c>
      <c r="T224" s="52">
        <v>0</v>
      </c>
      <c r="U224" s="52"/>
      <c r="V224" s="55">
        <v>0.8340057599999999</v>
      </c>
      <c r="W224" s="101"/>
    </row>
    <row r="225" spans="1:23" ht="12.75">
      <c r="A225" s="52">
        <v>71</v>
      </c>
      <c r="B225" s="53" t="s">
        <v>277</v>
      </c>
      <c r="C225" s="52">
        <v>4</v>
      </c>
      <c r="D225" s="52"/>
      <c r="E225" s="52">
        <v>1</v>
      </c>
      <c r="F225" s="52">
        <v>0.06151629</v>
      </c>
      <c r="G225" s="52">
        <v>0.04930695</v>
      </c>
      <c r="H225" s="52">
        <v>0.0018783600000000001</v>
      </c>
      <c r="I225" s="52">
        <v>0.02254032</v>
      </c>
      <c r="J225" s="52">
        <v>0</v>
      </c>
      <c r="K225" s="52">
        <v>0</v>
      </c>
      <c r="L225" s="52">
        <v>0.00798303</v>
      </c>
      <c r="M225" s="52">
        <v>0.01455729</v>
      </c>
      <c r="N225" s="52">
        <v>0.00657426</v>
      </c>
      <c r="O225" s="52">
        <v>0.00657426</v>
      </c>
      <c r="P225" s="52">
        <v>0.03146253</v>
      </c>
      <c r="Q225" s="52">
        <v>0.5818220100000001</v>
      </c>
      <c r="R225" s="52">
        <v>0.00234795</v>
      </c>
      <c r="S225" s="52">
        <v>0.06996891</v>
      </c>
      <c r="T225" s="52">
        <v>0</v>
      </c>
      <c r="U225" s="52"/>
      <c r="V225" s="55">
        <v>0.8339918400000002</v>
      </c>
      <c r="W225" s="101"/>
    </row>
    <row r="226" spans="1:23" ht="12.75">
      <c r="A226" s="210">
        <v>72</v>
      </c>
      <c r="B226" s="209" t="s">
        <v>277</v>
      </c>
      <c r="C226" s="210">
        <v>6</v>
      </c>
      <c r="D226" s="52"/>
      <c r="E226" s="52">
        <v>1</v>
      </c>
      <c r="F226" s="52">
        <v>0.22420025000000002</v>
      </c>
      <c r="G226" s="52">
        <v>0.03832225</v>
      </c>
      <c r="H226" s="52">
        <v>0.0018105</v>
      </c>
      <c r="I226" s="52">
        <v>0.03590825</v>
      </c>
      <c r="J226" s="52">
        <v>0</v>
      </c>
      <c r="K226" s="52">
        <v>0.02142425</v>
      </c>
      <c r="L226" s="52">
        <v>0.005129750000000001</v>
      </c>
      <c r="M226" s="52">
        <v>0.00935425</v>
      </c>
      <c r="N226" s="52">
        <v>0.010561250000000001</v>
      </c>
      <c r="O226" s="52">
        <v>0.010561250000000001</v>
      </c>
      <c r="P226" s="52">
        <v>0.023234750000000002</v>
      </c>
      <c r="Q226" s="54">
        <f aca="true" t="shared" si="4" ref="Q226:Q231">V226-U226-SUM(F226:I226,N226:P226,R226:S226)</f>
        <v>0.6023251399999999</v>
      </c>
      <c r="R226" s="52">
        <v>0.00694025</v>
      </c>
      <c r="S226" s="52">
        <v>0.04013275</v>
      </c>
      <c r="T226" s="52">
        <v>0</v>
      </c>
      <c r="U226" s="52"/>
      <c r="V226" s="55">
        <v>0.99399664</v>
      </c>
      <c r="W226" s="101"/>
    </row>
    <row r="227" spans="1:23" ht="12.75">
      <c r="A227" s="210"/>
      <c r="B227" s="209"/>
      <c r="C227" s="210"/>
      <c r="D227" s="52"/>
      <c r="E227" s="52">
        <v>4</v>
      </c>
      <c r="F227" s="52">
        <v>0.22420025000000002</v>
      </c>
      <c r="G227" s="52">
        <v>0.03832225</v>
      </c>
      <c r="H227" s="52">
        <v>0.0018105</v>
      </c>
      <c r="I227" s="52">
        <v>0.03590825</v>
      </c>
      <c r="J227" s="52">
        <v>0</v>
      </c>
      <c r="K227" s="52">
        <v>0.02142425</v>
      </c>
      <c r="L227" s="52">
        <v>0.005129750000000001</v>
      </c>
      <c r="M227" s="52">
        <v>0.00935425</v>
      </c>
      <c r="N227" s="52">
        <v>0.010561250000000001</v>
      </c>
      <c r="O227" s="52">
        <v>0.010561250000000001</v>
      </c>
      <c r="P227" s="52">
        <v>0.023234750000000002</v>
      </c>
      <c r="Q227" s="54">
        <f t="shared" si="4"/>
        <v>0.5223292500000001</v>
      </c>
      <c r="R227" s="52">
        <v>0.00694025</v>
      </c>
      <c r="S227" s="52">
        <v>0.04013275</v>
      </c>
      <c r="T227" s="52">
        <v>0</v>
      </c>
      <c r="U227" s="52"/>
      <c r="V227" s="55">
        <v>0.9140007500000001</v>
      </c>
      <c r="W227" s="101"/>
    </row>
    <row r="228" spans="1:23" ht="12.75">
      <c r="A228" s="210">
        <v>73</v>
      </c>
      <c r="B228" s="209" t="s">
        <v>263</v>
      </c>
      <c r="C228" s="210">
        <v>61</v>
      </c>
      <c r="D228" s="52"/>
      <c r="E228" s="52">
        <v>1</v>
      </c>
      <c r="F228" s="52">
        <v>0.0756286</v>
      </c>
      <c r="G228" s="52">
        <v>0.03919775</v>
      </c>
      <c r="H228" s="52">
        <v>0.00230575</v>
      </c>
      <c r="I228" s="52">
        <v>0.05487685</v>
      </c>
      <c r="J228" s="52">
        <v>0</v>
      </c>
      <c r="K228" s="52">
        <v>0.03274165</v>
      </c>
      <c r="L228" s="52">
        <v>0.00783955</v>
      </c>
      <c r="M228" s="52">
        <v>0.01429565</v>
      </c>
      <c r="N228" s="52">
        <v>0.0101453</v>
      </c>
      <c r="O228" s="52">
        <v>0.0101453</v>
      </c>
      <c r="P228" s="52">
        <v>0.04749845</v>
      </c>
      <c r="Q228" s="54">
        <f t="shared" si="4"/>
        <v>0.6859446200000001</v>
      </c>
      <c r="R228" s="52">
        <v>0.0027669</v>
      </c>
      <c r="S228" s="52">
        <v>0.0654833</v>
      </c>
      <c r="T228" s="52">
        <v>0</v>
      </c>
      <c r="U228" s="52"/>
      <c r="V228" s="55">
        <v>0.9939928200000001</v>
      </c>
      <c r="W228" s="101"/>
    </row>
    <row r="229" spans="1:23" ht="12.75">
      <c r="A229" s="210"/>
      <c r="B229" s="209"/>
      <c r="C229" s="210"/>
      <c r="D229" s="52"/>
      <c r="E229" s="52">
        <v>4</v>
      </c>
      <c r="F229" s="52">
        <v>0.0756286</v>
      </c>
      <c r="G229" s="52">
        <v>0.03919775</v>
      </c>
      <c r="H229" s="52">
        <v>0.00230575</v>
      </c>
      <c r="I229" s="52">
        <v>0.05487685</v>
      </c>
      <c r="J229" s="52">
        <v>0</v>
      </c>
      <c r="K229" s="52">
        <v>0.03274165</v>
      </c>
      <c r="L229" s="52">
        <v>0.00783955</v>
      </c>
      <c r="M229" s="52">
        <v>0.01429565</v>
      </c>
      <c r="N229" s="52">
        <v>0.0101453</v>
      </c>
      <c r="O229" s="52">
        <v>0.0101453</v>
      </c>
      <c r="P229" s="52">
        <v>0.04749845</v>
      </c>
      <c r="Q229" s="54">
        <f t="shared" si="4"/>
        <v>0.6059511000000001</v>
      </c>
      <c r="R229" s="52">
        <v>0.0027669</v>
      </c>
      <c r="S229" s="52">
        <v>0.0654833</v>
      </c>
      <c r="T229" s="52">
        <v>0</v>
      </c>
      <c r="U229" s="52"/>
      <c r="V229" s="55">
        <v>0.9139993000000001</v>
      </c>
      <c r="W229" s="101"/>
    </row>
    <row r="230" spans="1:23" ht="12.75">
      <c r="A230" s="210">
        <v>74</v>
      </c>
      <c r="B230" s="209" t="s">
        <v>263</v>
      </c>
      <c r="C230" s="210">
        <v>46</v>
      </c>
      <c r="D230" s="52"/>
      <c r="E230" s="52">
        <v>1</v>
      </c>
      <c r="F230" s="52">
        <v>0.029693579999999997</v>
      </c>
      <c r="G230" s="52">
        <v>0.030735459999999996</v>
      </c>
      <c r="H230" s="52">
        <v>0</v>
      </c>
      <c r="I230" s="52">
        <v>0.030995929999999994</v>
      </c>
      <c r="J230" s="52">
        <v>0</v>
      </c>
      <c r="K230" s="52">
        <v>0.01849337</v>
      </c>
      <c r="L230" s="52">
        <v>0.00442799</v>
      </c>
      <c r="M230" s="52">
        <v>0.00807457</v>
      </c>
      <c r="N230" s="52">
        <v>0</v>
      </c>
      <c r="O230" s="52">
        <v>0</v>
      </c>
      <c r="P230" s="52">
        <v>0.02213995</v>
      </c>
      <c r="Q230" s="54">
        <f t="shared" si="4"/>
        <v>0.57256299</v>
      </c>
      <c r="R230" s="52">
        <v>0.00104188</v>
      </c>
      <c r="S230" s="52">
        <v>0.07683865</v>
      </c>
      <c r="T230" s="52">
        <v>0</v>
      </c>
      <c r="U230" s="52"/>
      <c r="V230" s="55">
        <v>0.76400844</v>
      </c>
      <c r="W230" s="101"/>
    </row>
    <row r="231" spans="1:23" ht="12.75">
      <c r="A231" s="210"/>
      <c r="B231" s="209"/>
      <c r="C231" s="210"/>
      <c r="D231" s="52"/>
      <c r="E231" s="52">
        <v>4</v>
      </c>
      <c r="F231" s="52">
        <v>0.029693579999999997</v>
      </c>
      <c r="G231" s="52">
        <v>0.030735459999999996</v>
      </c>
      <c r="H231" s="52">
        <v>0</v>
      </c>
      <c r="I231" s="52">
        <v>0.030995929999999994</v>
      </c>
      <c r="J231" s="52">
        <v>0</v>
      </c>
      <c r="K231" s="52">
        <v>0.01849337</v>
      </c>
      <c r="L231" s="52">
        <v>0.00442799</v>
      </c>
      <c r="M231" s="52">
        <v>0.00807457</v>
      </c>
      <c r="N231" s="52">
        <v>0</v>
      </c>
      <c r="O231" s="52">
        <v>0</v>
      </c>
      <c r="P231" s="52">
        <v>0.02213995</v>
      </c>
      <c r="Q231" s="54">
        <f t="shared" si="4"/>
        <v>0.49254877</v>
      </c>
      <c r="R231" s="52">
        <v>0.00104188</v>
      </c>
      <c r="S231" s="52">
        <v>0.07683865</v>
      </c>
      <c r="T231" s="52">
        <v>0</v>
      </c>
      <c r="U231" s="52"/>
      <c r="V231" s="55">
        <v>0.68399422</v>
      </c>
      <c r="W231" s="101"/>
    </row>
    <row r="232" spans="1:23" ht="12.75">
      <c r="A232" s="52">
        <v>75</v>
      </c>
      <c r="B232" s="53" t="s">
        <v>281</v>
      </c>
      <c r="C232" s="52">
        <v>16</v>
      </c>
      <c r="D232" s="52"/>
      <c r="E232" s="52">
        <v>1</v>
      </c>
      <c r="F232" s="52">
        <v>0.15816284</v>
      </c>
      <c r="G232" s="52">
        <v>0.02989202</v>
      </c>
      <c r="H232" s="52">
        <v>0.00227028</v>
      </c>
      <c r="I232" s="52">
        <v>0.01816224</v>
      </c>
      <c r="J232" s="52">
        <v>0</v>
      </c>
      <c r="K232" s="52">
        <v>0</v>
      </c>
      <c r="L232" s="52">
        <v>0.00643246</v>
      </c>
      <c r="M232" s="52">
        <v>0.01172978</v>
      </c>
      <c r="N232" s="52">
        <v>0.01059464</v>
      </c>
      <c r="O232" s="52">
        <v>0.01059464</v>
      </c>
      <c r="P232" s="52">
        <v>0.050702920000000005</v>
      </c>
      <c r="Q232" s="52">
        <v>0.44800192</v>
      </c>
      <c r="R232" s="52">
        <v>0</v>
      </c>
      <c r="S232" s="52">
        <v>0.0416218</v>
      </c>
      <c r="T232" s="52">
        <v>0</v>
      </c>
      <c r="U232" s="52"/>
      <c r="V232" s="55">
        <v>0.7700033000000001</v>
      </c>
      <c r="W232" s="101"/>
    </row>
    <row r="233" spans="1:23" ht="12.75">
      <c r="A233" s="52">
        <v>76</v>
      </c>
      <c r="B233" s="53" t="s">
        <v>282</v>
      </c>
      <c r="C233" s="52">
        <v>20</v>
      </c>
      <c r="D233" s="52"/>
      <c r="E233" s="52">
        <v>1</v>
      </c>
      <c r="F233" s="52">
        <v>0.17569600000000002</v>
      </c>
      <c r="G233" s="52">
        <v>0.0351392</v>
      </c>
      <c r="H233" s="52">
        <v>0.0008784800000000001</v>
      </c>
      <c r="I233" s="52">
        <v>0.02108352</v>
      </c>
      <c r="J233" s="52">
        <v>0</v>
      </c>
      <c r="K233" s="52">
        <v>0</v>
      </c>
      <c r="L233" s="52">
        <v>0.007467080000000001</v>
      </c>
      <c r="M233" s="52">
        <v>0.01361644</v>
      </c>
      <c r="N233" s="52">
        <v>0.00834556</v>
      </c>
      <c r="O233" s="52">
        <v>0.00834556</v>
      </c>
      <c r="P233" s="52">
        <v>0.06061512000000001</v>
      </c>
      <c r="Q233" s="52">
        <v>0.41025016000000003</v>
      </c>
      <c r="R233" s="52">
        <v>0</v>
      </c>
      <c r="S233" s="52">
        <v>0.049634120000000004</v>
      </c>
      <c r="T233" s="52">
        <v>0</v>
      </c>
      <c r="U233" s="52"/>
      <c r="V233" s="55">
        <v>0.76998772</v>
      </c>
      <c r="W233" s="101"/>
    </row>
    <row r="234" spans="1:23" ht="12.75">
      <c r="A234" s="52">
        <v>77</v>
      </c>
      <c r="B234" s="53" t="s">
        <v>282</v>
      </c>
      <c r="C234" s="52">
        <v>24</v>
      </c>
      <c r="D234" s="52"/>
      <c r="E234" s="52">
        <v>1</v>
      </c>
      <c r="F234" s="52">
        <v>0.12320000000000002</v>
      </c>
      <c r="G234" s="52">
        <v>0.04752</v>
      </c>
      <c r="H234" s="52">
        <v>0.00176</v>
      </c>
      <c r="I234" s="52">
        <v>0.02112</v>
      </c>
      <c r="J234" s="52">
        <v>0</v>
      </c>
      <c r="K234" s="52">
        <v>0</v>
      </c>
      <c r="L234" s="52">
        <v>0.0074800000000000005</v>
      </c>
      <c r="M234" s="52">
        <v>0.01364</v>
      </c>
      <c r="N234" s="52">
        <v>0.00704</v>
      </c>
      <c r="O234" s="52">
        <v>0.00704</v>
      </c>
      <c r="P234" s="52">
        <v>0.03916</v>
      </c>
      <c r="Q234" s="52">
        <v>0.49280000000000007</v>
      </c>
      <c r="R234" s="52">
        <v>0</v>
      </c>
      <c r="S234" s="52">
        <v>0.03036</v>
      </c>
      <c r="T234" s="52">
        <v>0</v>
      </c>
      <c r="U234" s="52"/>
      <c r="V234" s="55">
        <v>0.77</v>
      </c>
      <c r="W234" s="101"/>
    </row>
    <row r="235" spans="1:23" ht="12.75">
      <c r="A235" s="52">
        <v>78</v>
      </c>
      <c r="B235" s="53" t="s">
        <v>282</v>
      </c>
      <c r="C235" s="52">
        <v>26</v>
      </c>
      <c r="D235" s="52"/>
      <c r="E235" s="52">
        <v>1</v>
      </c>
      <c r="F235" s="52">
        <v>0.15553920000000002</v>
      </c>
      <c r="G235" s="52">
        <v>0.043745400000000004</v>
      </c>
      <c r="H235" s="52">
        <v>0.0016202</v>
      </c>
      <c r="I235" s="52">
        <v>0.019442400000000002</v>
      </c>
      <c r="J235" s="52">
        <v>0</v>
      </c>
      <c r="K235" s="52">
        <v>0</v>
      </c>
      <c r="L235" s="52">
        <v>0.006885850000000001</v>
      </c>
      <c r="M235" s="52">
        <v>0.012556550000000001</v>
      </c>
      <c r="N235" s="52">
        <v>0.0064808</v>
      </c>
      <c r="O235" s="52">
        <v>0.0064808</v>
      </c>
      <c r="P235" s="52">
        <v>0.0356444</v>
      </c>
      <c r="Q235" s="52">
        <v>0.46661759999999997</v>
      </c>
      <c r="R235" s="52">
        <v>0</v>
      </c>
      <c r="S235" s="52">
        <v>0.03442925</v>
      </c>
      <c r="T235" s="52">
        <v>0</v>
      </c>
      <c r="U235" s="52"/>
      <c r="V235" s="55">
        <v>0.77000005</v>
      </c>
      <c r="W235" s="101"/>
    </row>
    <row r="236" spans="1:23" ht="12.75">
      <c r="A236" s="210">
        <v>79</v>
      </c>
      <c r="B236" s="209" t="s">
        <v>274</v>
      </c>
      <c r="C236" s="210">
        <v>36</v>
      </c>
      <c r="D236" s="52"/>
      <c r="E236" s="52">
        <v>1</v>
      </c>
      <c r="F236" s="52">
        <v>0.19268680000000002</v>
      </c>
      <c r="G236" s="52">
        <v>0.02472208</v>
      </c>
      <c r="H236" s="52">
        <v>0.00254492</v>
      </c>
      <c r="I236" s="52">
        <v>0.01745088</v>
      </c>
      <c r="J236" s="52">
        <v>0</v>
      </c>
      <c r="K236" s="52">
        <v>0</v>
      </c>
      <c r="L236" s="52">
        <v>0.00618052</v>
      </c>
      <c r="M236" s="52">
        <v>0.01127036</v>
      </c>
      <c r="N236" s="52">
        <v>0.013451719999999999</v>
      </c>
      <c r="O236" s="52">
        <v>0.013451719999999999</v>
      </c>
      <c r="P236" s="52">
        <v>0.04326364</v>
      </c>
      <c r="Q236" s="54">
        <f>V236-U236-SUM(F236:I236,N236:P236,R236:S236)</f>
        <v>0.5882632399999997</v>
      </c>
      <c r="R236" s="52">
        <v>0</v>
      </c>
      <c r="S236" s="52">
        <v>0.03417464</v>
      </c>
      <c r="T236" s="52">
        <v>0</v>
      </c>
      <c r="U236" s="52"/>
      <c r="V236" s="55">
        <v>0.9300096399999997</v>
      </c>
      <c r="W236" s="101"/>
    </row>
    <row r="237" spans="1:23" ht="12.75">
      <c r="A237" s="210"/>
      <c r="B237" s="209"/>
      <c r="C237" s="210"/>
      <c r="D237" s="52"/>
      <c r="E237" s="52">
        <v>4</v>
      </c>
      <c r="F237" s="52">
        <v>0.19268680000000002</v>
      </c>
      <c r="G237" s="52">
        <v>0.02472208</v>
      </c>
      <c r="H237" s="52">
        <v>0.00254492</v>
      </c>
      <c r="I237" s="52">
        <v>0.01745088</v>
      </c>
      <c r="J237" s="52">
        <v>0</v>
      </c>
      <c r="K237" s="52">
        <v>0</v>
      </c>
      <c r="L237" s="52">
        <v>0.00618052</v>
      </c>
      <c r="M237" s="52">
        <v>0.01127036</v>
      </c>
      <c r="N237" s="52">
        <v>0.013451719999999999</v>
      </c>
      <c r="O237" s="52">
        <v>0.013451719999999999</v>
      </c>
      <c r="P237" s="52">
        <v>0.04326364</v>
      </c>
      <c r="Q237" s="54">
        <f>V237-U237-SUM(F237:I237,N237:P237,R237:S237)</f>
        <v>0.5082568799999999</v>
      </c>
      <c r="R237" s="52">
        <v>0</v>
      </c>
      <c r="S237" s="52">
        <v>0.03417464</v>
      </c>
      <c r="T237" s="52">
        <v>0</v>
      </c>
      <c r="U237" s="52"/>
      <c r="V237" s="55">
        <v>0.8500032799999999</v>
      </c>
      <c r="W237" s="101"/>
    </row>
    <row r="238" spans="1:23" ht="12.75">
      <c r="A238" s="52">
        <v>80</v>
      </c>
      <c r="B238" s="53" t="s">
        <v>269</v>
      </c>
      <c r="C238" s="52">
        <v>3</v>
      </c>
      <c r="D238" s="52"/>
      <c r="E238" s="52">
        <v>1</v>
      </c>
      <c r="F238" s="52">
        <v>0.11523842</v>
      </c>
      <c r="G238" s="52">
        <v>0.03749384</v>
      </c>
      <c r="H238" s="52">
        <v>0.00165414</v>
      </c>
      <c r="I238" s="52">
        <v>0.01323312</v>
      </c>
      <c r="J238" s="52">
        <v>0</v>
      </c>
      <c r="K238" s="52">
        <v>0</v>
      </c>
      <c r="L238" s="52">
        <v>0.00468673</v>
      </c>
      <c r="M238" s="52">
        <v>0.00854639</v>
      </c>
      <c r="N238" s="52">
        <v>0.00689225</v>
      </c>
      <c r="O238" s="52">
        <v>0.00689225</v>
      </c>
      <c r="P238" s="52">
        <v>0.024260719999999996</v>
      </c>
      <c r="Q238" s="52">
        <v>0.43448744</v>
      </c>
      <c r="R238" s="52">
        <v>0</v>
      </c>
      <c r="S238" s="52">
        <v>0.019849679999999998</v>
      </c>
      <c r="T238" s="52">
        <v>0</v>
      </c>
      <c r="U238" s="52"/>
      <c r="V238" s="55">
        <v>0.6600018599999999</v>
      </c>
      <c r="W238" s="101"/>
    </row>
    <row r="239" spans="1:23" ht="12.75">
      <c r="A239" s="52">
        <v>81</v>
      </c>
      <c r="B239" s="53" t="s">
        <v>269</v>
      </c>
      <c r="C239" s="52">
        <v>5</v>
      </c>
      <c r="D239" s="52"/>
      <c r="E239" s="52">
        <v>1</v>
      </c>
      <c r="F239" s="52">
        <v>0.11191847999999999</v>
      </c>
      <c r="G239" s="52">
        <v>0.17363823</v>
      </c>
      <c r="H239" s="52">
        <v>0.0019201700000000001</v>
      </c>
      <c r="I239" s="52">
        <v>0</v>
      </c>
      <c r="J239" s="52">
        <v>0</v>
      </c>
      <c r="K239" s="52">
        <v>0</v>
      </c>
      <c r="L239" s="52">
        <v>0</v>
      </c>
      <c r="M239" s="52">
        <v>0</v>
      </c>
      <c r="N239" s="52">
        <v>0.00713206</v>
      </c>
      <c r="O239" s="52">
        <v>0.00713206</v>
      </c>
      <c r="P239" s="52">
        <v>0.02496221</v>
      </c>
      <c r="Q239" s="52">
        <v>0.41283654999999997</v>
      </c>
      <c r="R239" s="52">
        <v>0</v>
      </c>
      <c r="S239" s="52">
        <v>0.03044841</v>
      </c>
      <c r="T239" s="52">
        <v>0</v>
      </c>
      <c r="U239" s="52"/>
      <c r="V239" s="55">
        <v>0.76998817</v>
      </c>
      <c r="W239" s="101"/>
    </row>
    <row r="240" spans="1:23" ht="12.75">
      <c r="A240" s="52">
        <v>82</v>
      </c>
      <c r="B240" s="53" t="s">
        <v>269</v>
      </c>
      <c r="C240" s="52">
        <v>7</v>
      </c>
      <c r="D240" s="52"/>
      <c r="E240" s="52">
        <v>1</v>
      </c>
      <c r="F240" s="52">
        <v>0.08958456000000001</v>
      </c>
      <c r="G240" s="52">
        <v>0.13584064</v>
      </c>
      <c r="H240" s="52">
        <v>0.0017565600000000001</v>
      </c>
      <c r="I240" s="52">
        <v>0.014052480000000001</v>
      </c>
      <c r="J240" s="52">
        <v>0</v>
      </c>
      <c r="K240" s="52">
        <v>0</v>
      </c>
      <c r="L240" s="52">
        <v>0.004976920000000001</v>
      </c>
      <c r="M240" s="52">
        <v>0.00907556</v>
      </c>
      <c r="N240" s="52">
        <v>0.00849004</v>
      </c>
      <c r="O240" s="52">
        <v>0.00849004</v>
      </c>
      <c r="P240" s="52">
        <v>0.02400632</v>
      </c>
      <c r="Q240" s="52">
        <v>0.39756808000000005</v>
      </c>
      <c r="R240" s="52">
        <v>0</v>
      </c>
      <c r="S240" s="52">
        <v>0.020200440000000004</v>
      </c>
      <c r="T240" s="52">
        <v>0</v>
      </c>
      <c r="U240" s="52"/>
      <c r="V240" s="55">
        <v>0.6999891600000001</v>
      </c>
      <c r="W240" s="101"/>
    </row>
    <row r="241" spans="1:23" ht="12.75">
      <c r="A241" s="52">
        <v>83</v>
      </c>
      <c r="B241" s="53" t="s">
        <v>269</v>
      </c>
      <c r="C241" s="52">
        <v>10</v>
      </c>
      <c r="D241" s="52"/>
      <c r="E241" s="52">
        <v>1</v>
      </c>
      <c r="F241" s="52">
        <v>0.08997780999999999</v>
      </c>
      <c r="G241" s="52">
        <v>0.13112008</v>
      </c>
      <c r="H241" s="52">
        <v>0.0016724499999999998</v>
      </c>
      <c r="I241" s="52">
        <v>0.045825129999999985</v>
      </c>
      <c r="J241" s="52">
        <v>0</v>
      </c>
      <c r="K241" s="52">
        <v>0</v>
      </c>
      <c r="L241" s="52">
        <v>0.039469819999999996</v>
      </c>
      <c r="M241" s="52">
        <v>0.0063553099999999986</v>
      </c>
      <c r="N241" s="52">
        <v>0.004013879999999999</v>
      </c>
      <c r="O241" s="52">
        <v>0.004013879999999999</v>
      </c>
      <c r="P241" s="52">
        <v>0.030438589999999995</v>
      </c>
      <c r="Q241" s="52">
        <v>0.43885087999999994</v>
      </c>
      <c r="R241" s="52">
        <v>0</v>
      </c>
      <c r="S241" s="52">
        <v>0.024083279999999995</v>
      </c>
      <c r="T241" s="52">
        <v>0</v>
      </c>
      <c r="U241" s="52"/>
      <c r="V241" s="55">
        <v>0.7699959799999999</v>
      </c>
      <c r="W241" s="101"/>
    </row>
    <row r="242" spans="1:23" ht="12.75">
      <c r="A242" s="52">
        <v>84</v>
      </c>
      <c r="B242" s="53" t="s">
        <v>269</v>
      </c>
      <c r="C242" s="52">
        <v>12</v>
      </c>
      <c r="D242" s="52"/>
      <c r="E242" s="52">
        <v>1</v>
      </c>
      <c r="F242" s="52">
        <v>0.08720196000000001</v>
      </c>
      <c r="G242" s="52">
        <v>0.12093102000000001</v>
      </c>
      <c r="H242" s="52">
        <v>0.0013711</v>
      </c>
      <c r="I242" s="52">
        <v>0.013162560000000002</v>
      </c>
      <c r="J242" s="52">
        <v>0</v>
      </c>
      <c r="K242" s="52">
        <v>0</v>
      </c>
      <c r="L242" s="52">
        <v>0.004661740000000001</v>
      </c>
      <c r="M242" s="52">
        <v>0.008500820000000001</v>
      </c>
      <c r="N242" s="52">
        <v>0.00493596</v>
      </c>
      <c r="O242" s="52">
        <v>0.00493596</v>
      </c>
      <c r="P242" s="52">
        <v>0.024679800000000002</v>
      </c>
      <c r="Q242" s="52">
        <v>0.49249912000000007</v>
      </c>
      <c r="R242" s="52">
        <v>0</v>
      </c>
      <c r="S242" s="52">
        <v>0.02029228</v>
      </c>
      <c r="T242" s="52">
        <v>0</v>
      </c>
      <c r="U242" s="52"/>
      <c r="V242" s="55">
        <v>0.7700097600000001</v>
      </c>
      <c r="W242" s="101"/>
    </row>
    <row r="243" spans="1:23" ht="12.75">
      <c r="A243" s="52">
        <v>85</v>
      </c>
      <c r="B243" s="53" t="s">
        <v>283</v>
      </c>
      <c r="C243" s="52">
        <v>3</v>
      </c>
      <c r="D243" s="52"/>
      <c r="E243" s="52">
        <v>1</v>
      </c>
      <c r="F243" s="52">
        <v>0.08371836</v>
      </c>
      <c r="G243" s="52">
        <v>0.15693912</v>
      </c>
      <c r="H243" s="52">
        <v>0.00157464</v>
      </c>
      <c r="I243" s="52">
        <v>0.01259712</v>
      </c>
      <c r="J243" s="52">
        <v>0</v>
      </c>
      <c r="K243" s="52">
        <v>0</v>
      </c>
      <c r="L243" s="52">
        <v>0.00446148</v>
      </c>
      <c r="M243" s="52">
        <v>0.00813564</v>
      </c>
      <c r="N243" s="52">
        <v>0.00314928</v>
      </c>
      <c r="O243" s="52">
        <v>0.00314928</v>
      </c>
      <c r="P243" s="52">
        <v>0.02414448</v>
      </c>
      <c r="Q243" s="52">
        <v>0.4645188</v>
      </c>
      <c r="R243" s="52">
        <v>0</v>
      </c>
      <c r="S243" s="52">
        <v>0.02020788</v>
      </c>
      <c r="T243" s="52">
        <v>0</v>
      </c>
      <c r="U243" s="52"/>
      <c r="V243" s="55">
        <v>0.7699989599999999</v>
      </c>
      <c r="W243" s="101"/>
    </row>
    <row r="244" spans="1:23" ht="12.75">
      <c r="A244" s="52">
        <v>86</v>
      </c>
      <c r="B244" s="53" t="s">
        <v>283</v>
      </c>
      <c r="C244" s="52">
        <v>4</v>
      </c>
      <c r="D244" s="52"/>
      <c r="E244" s="52">
        <v>1</v>
      </c>
      <c r="F244" s="52">
        <v>0.08463418000000002</v>
      </c>
      <c r="G244" s="52">
        <v>0.17630028</v>
      </c>
      <c r="H244" s="52">
        <v>0.0017579800000000003</v>
      </c>
      <c r="I244" s="52">
        <v>0.012054720000000001</v>
      </c>
      <c r="J244" s="52">
        <v>0</v>
      </c>
      <c r="K244" s="52">
        <v>0</v>
      </c>
      <c r="L244" s="52">
        <v>0.004269380000000001</v>
      </c>
      <c r="M244" s="52">
        <v>0.007785340000000001</v>
      </c>
      <c r="N244" s="52">
        <v>0.0075342000000000004</v>
      </c>
      <c r="O244" s="52">
        <v>0.0075342000000000004</v>
      </c>
      <c r="P244" s="52">
        <v>0.0226026</v>
      </c>
      <c r="Q244" s="52">
        <v>0.32924454000000003</v>
      </c>
      <c r="R244" s="52">
        <v>0</v>
      </c>
      <c r="S244" s="52">
        <v>0.01833322</v>
      </c>
      <c r="T244" s="52">
        <v>0</v>
      </c>
      <c r="U244" s="52"/>
      <c r="V244" s="55">
        <v>0.6599959200000001</v>
      </c>
      <c r="W244" s="101"/>
    </row>
    <row r="245" spans="1:23" ht="12.75">
      <c r="A245" s="52">
        <v>87</v>
      </c>
      <c r="B245" s="53" t="s">
        <v>283</v>
      </c>
      <c r="C245" s="52">
        <v>10</v>
      </c>
      <c r="D245" s="52"/>
      <c r="E245" s="52">
        <v>1</v>
      </c>
      <c r="F245" s="52">
        <v>0.10833565</v>
      </c>
      <c r="G245" s="52">
        <v>0.12709227</v>
      </c>
      <c r="H245" s="52">
        <v>0.00161695</v>
      </c>
      <c r="I245" s="52">
        <v>0.01552272</v>
      </c>
      <c r="J245" s="52">
        <v>0</v>
      </c>
      <c r="K245" s="52">
        <v>0</v>
      </c>
      <c r="L245" s="52">
        <v>0.005497630000000001</v>
      </c>
      <c r="M245" s="52">
        <v>0.01002509</v>
      </c>
      <c r="N245" s="52">
        <v>0.00743797</v>
      </c>
      <c r="O245" s="52">
        <v>0.00743797</v>
      </c>
      <c r="P245" s="52">
        <v>0.03330917</v>
      </c>
      <c r="Q245" s="52">
        <v>0.44433786000000003</v>
      </c>
      <c r="R245" s="52">
        <v>0</v>
      </c>
      <c r="S245" s="52">
        <v>0.02490103</v>
      </c>
      <c r="T245" s="52">
        <v>0</v>
      </c>
      <c r="U245" s="52"/>
      <c r="V245" s="55">
        <v>0.7699915900000001</v>
      </c>
      <c r="W245" s="101"/>
    </row>
    <row r="246" spans="1:23" ht="12.75">
      <c r="A246" s="52">
        <v>88</v>
      </c>
      <c r="B246" s="53" t="s">
        <v>283</v>
      </c>
      <c r="C246" s="52">
        <v>11</v>
      </c>
      <c r="D246" s="52"/>
      <c r="E246" s="52">
        <v>1</v>
      </c>
      <c r="F246" s="52">
        <v>0.10456908</v>
      </c>
      <c r="G246" s="52">
        <v>0.20098992</v>
      </c>
      <c r="H246" s="52">
        <v>0.00271608</v>
      </c>
      <c r="I246" s="52">
        <v>0.01629648</v>
      </c>
      <c r="J246" s="52">
        <v>0</v>
      </c>
      <c r="K246" s="52">
        <v>0</v>
      </c>
      <c r="L246" s="52">
        <v>0.0057716700000000004</v>
      </c>
      <c r="M246" s="52">
        <v>0.010524809999999999</v>
      </c>
      <c r="N246" s="52">
        <v>0.014598929999999998</v>
      </c>
      <c r="O246" s="52">
        <v>0.014598929999999998</v>
      </c>
      <c r="P246" s="52">
        <v>0.030895409999999998</v>
      </c>
      <c r="Q246" s="52">
        <v>0.35920158</v>
      </c>
      <c r="R246" s="52">
        <v>0</v>
      </c>
      <c r="S246" s="52">
        <v>0.02614227</v>
      </c>
      <c r="T246" s="52">
        <v>0</v>
      </c>
      <c r="U246" s="52"/>
      <c r="V246" s="55">
        <v>0.7700086800000001</v>
      </c>
      <c r="W246" s="101"/>
    </row>
    <row r="247" spans="1:23" ht="12.75">
      <c r="A247" s="52">
        <v>89</v>
      </c>
      <c r="B247" s="53" t="s">
        <v>283</v>
      </c>
      <c r="C247" s="52">
        <v>13</v>
      </c>
      <c r="D247" s="52"/>
      <c r="E247" s="52">
        <v>1</v>
      </c>
      <c r="F247" s="52">
        <v>0.08155169999999999</v>
      </c>
      <c r="G247" s="52">
        <v>0.16073576999999997</v>
      </c>
      <c r="H247" s="52">
        <v>0.0018414899999999999</v>
      </c>
      <c r="I247" s="52">
        <v>0.012627359999999999</v>
      </c>
      <c r="J247" s="52">
        <v>0</v>
      </c>
      <c r="K247" s="52">
        <v>0</v>
      </c>
      <c r="L247" s="52">
        <v>0.00447219</v>
      </c>
      <c r="M247" s="52">
        <v>0.00815517</v>
      </c>
      <c r="N247" s="52">
        <v>0.01104894</v>
      </c>
      <c r="O247" s="52">
        <v>0.01104894</v>
      </c>
      <c r="P247" s="52">
        <v>0.024728579999999997</v>
      </c>
      <c r="Q247" s="52">
        <v>0.44590365</v>
      </c>
      <c r="R247" s="52">
        <v>0</v>
      </c>
      <c r="S247" s="52">
        <v>0.020519459999999996</v>
      </c>
      <c r="T247" s="52">
        <v>0</v>
      </c>
      <c r="U247" s="52"/>
      <c r="V247" s="55">
        <v>0.77000589</v>
      </c>
      <c r="W247" s="101"/>
    </row>
    <row r="248" spans="1:23" ht="12.75">
      <c r="A248" s="52">
        <v>90</v>
      </c>
      <c r="B248" s="53" t="s">
        <v>283</v>
      </c>
      <c r="C248" s="52">
        <v>14</v>
      </c>
      <c r="D248" s="52"/>
      <c r="E248" s="52">
        <v>1</v>
      </c>
      <c r="F248" s="52">
        <v>0.10463293</v>
      </c>
      <c r="G248" s="52">
        <v>0.13594453</v>
      </c>
      <c r="H248" s="52">
        <v>0.00156558</v>
      </c>
      <c r="I248" s="52">
        <v>0.01252464</v>
      </c>
      <c r="J248" s="52">
        <v>0</v>
      </c>
      <c r="K248" s="52">
        <v>0</v>
      </c>
      <c r="L248" s="52">
        <v>0.00443581</v>
      </c>
      <c r="M248" s="52">
        <v>0.00808883</v>
      </c>
      <c r="N248" s="52">
        <v>0.00495767</v>
      </c>
      <c r="O248" s="52">
        <v>0.00495767</v>
      </c>
      <c r="P248" s="52">
        <v>0.02765858</v>
      </c>
      <c r="Q248" s="52">
        <v>0.45506192</v>
      </c>
      <c r="R248" s="52">
        <v>0</v>
      </c>
      <c r="S248" s="52">
        <v>0.022700909999999998</v>
      </c>
      <c r="T248" s="52">
        <v>0</v>
      </c>
      <c r="U248" s="52"/>
      <c r="V248" s="55">
        <v>0.77000443</v>
      </c>
      <c r="W248" s="101"/>
    </row>
    <row r="249" spans="1:23" ht="12.75">
      <c r="A249" s="52">
        <v>91</v>
      </c>
      <c r="B249" s="53" t="s">
        <v>283</v>
      </c>
      <c r="C249" s="52">
        <v>15</v>
      </c>
      <c r="D249" s="52"/>
      <c r="E249" s="52">
        <v>1</v>
      </c>
      <c r="F249" s="52">
        <v>0.08841258</v>
      </c>
      <c r="G249" s="52">
        <v>0.18058125000000003</v>
      </c>
      <c r="H249" s="52">
        <v>0</v>
      </c>
      <c r="I249" s="52">
        <v>0.013868640000000002</v>
      </c>
      <c r="J249" s="52">
        <v>0</v>
      </c>
      <c r="K249" s="52">
        <v>0</v>
      </c>
      <c r="L249" s="52">
        <v>0.004911810000000001</v>
      </c>
      <c r="M249" s="52">
        <v>0.00895683</v>
      </c>
      <c r="N249" s="52">
        <v>0</v>
      </c>
      <c r="O249" s="52">
        <v>0</v>
      </c>
      <c r="P249" s="52">
        <v>0.02629263</v>
      </c>
      <c r="Q249" s="52">
        <v>0.42848319000000007</v>
      </c>
      <c r="R249" s="52">
        <v>0</v>
      </c>
      <c r="S249" s="52">
        <v>0.032360160000000006</v>
      </c>
      <c r="T249" s="52">
        <v>0</v>
      </c>
      <c r="U249" s="52"/>
      <c r="V249" s="55">
        <v>0.76999845</v>
      </c>
      <c r="W249" s="101"/>
    </row>
    <row r="250" spans="1:23" ht="12.75">
      <c r="A250" s="52">
        <v>92</v>
      </c>
      <c r="B250" s="53" t="s">
        <v>273</v>
      </c>
      <c r="C250" s="52">
        <v>38</v>
      </c>
      <c r="D250" s="52"/>
      <c r="E250" s="52">
        <v>1</v>
      </c>
      <c r="F250" s="52">
        <v>0.18304352999999998</v>
      </c>
      <c r="G250" s="52">
        <v>0.10490213999999998</v>
      </c>
      <c r="H250" s="52">
        <v>0.0010704299999999998</v>
      </c>
      <c r="I250" s="52">
        <v>0.017126879999999997</v>
      </c>
      <c r="J250" s="52">
        <v>0</v>
      </c>
      <c r="K250" s="52">
        <v>0</v>
      </c>
      <c r="L250" s="52">
        <v>0.00606577</v>
      </c>
      <c r="M250" s="52">
        <v>0.011061109999999999</v>
      </c>
      <c r="N250" s="52">
        <v>0.010347489999999999</v>
      </c>
      <c r="O250" s="52">
        <v>0.010347489999999999</v>
      </c>
      <c r="P250" s="52">
        <v>0.042460389999999994</v>
      </c>
      <c r="Q250" s="52">
        <v>0.36608705999999996</v>
      </c>
      <c r="R250" s="52">
        <v>0</v>
      </c>
      <c r="S250" s="52">
        <v>0.03461057</v>
      </c>
      <c r="T250" s="52">
        <v>0</v>
      </c>
      <c r="U250" s="52"/>
      <c r="V250" s="55">
        <v>0.7699959799999999</v>
      </c>
      <c r="W250" s="101"/>
    </row>
    <row r="251" spans="1:23" ht="12.75">
      <c r="A251" s="52">
        <v>93</v>
      </c>
      <c r="B251" s="53" t="s">
        <v>273</v>
      </c>
      <c r="C251" s="52">
        <v>40</v>
      </c>
      <c r="D251" s="52"/>
      <c r="E251" s="52">
        <v>1</v>
      </c>
      <c r="F251" s="52">
        <v>0.09963243</v>
      </c>
      <c r="G251" s="52">
        <v>0.11931291</v>
      </c>
      <c r="H251" s="52">
        <v>0.00123003</v>
      </c>
      <c r="I251" s="52">
        <v>0.01968048</v>
      </c>
      <c r="J251" s="52">
        <v>0</v>
      </c>
      <c r="K251" s="52">
        <v>0</v>
      </c>
      <c r="L251" s="52">
        <v>0.00697017</v>
      </c>
      <c r="M251" s="52">
        <v>0.012710309999999999</v>
      </c>
      <c r="N251" s="52">
        <v>0.01189029</v>
      </c>
      <c r="O251" s="52">
        <v>0.01189029</v>
      </c>
      <c r="P251" s="52">
        <v>0.048381179999999996</v>
      </c>
      <c r="Q251" s="52">
        <v>0.41862020999999994</v>
      </c>
      <c r="R251" s="52">
        <v>0</v>
      </c>
      <c r="S251" s="52">
        <v>0.03936096</v>
      </c>
      <c r="T251" s="52">
        <v>0</v>
      </c>
      <c r="U251" s="52"/>
      <c r="V251" s="55">
        <v>0.76999878</v>
      </c>
      <c r="W251" s="101"/>
    </row>
    <row r="252" spans="1:23" ht="12.75">
      <c r="A252" s="52">
        <v>94</v>
      </c>
      <c r="B252" s="53" t="s">
        <v>284</v>
      </c>
      <c r="C252" s="52">
        <v>52</v>
      </c>
      <c r="D252" s="52"/>
      <c r="E252" s="52">
        <v>1</v>
      </c>
      <c r="F252" s="52">
        <v>0.01064716</v>
      </c>
      <c r="G252" s="52">
        <v>0.08787656</v>
      </c>
      <c r="H252" s="52">
        <v>0.00104972</v>
      </c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0.00644828</v>
      </c>
      <c r="O252" s="52">
        <v>0.00644828</v>
      </c>
      <c r="P252" s="52">
        <v>0.01184684</v>
      </c>
      <c r="Q252" s="52">
        <v>0.21174352</v>
      </c>
      <c r="R252" s="52">
        <v>0</v>
      </c>
      <c r="S252" s="52">
        <v>0.01394628</v>
      </c>
      <c r="T252" s="52">
        <v>0</v>
      </c>
      <c r="U252" s="52"/>
      <c r="V252" s="55">
        <v>0.35000664</v>
      </c>
      <c r="W252" s="101"/>
    </row>
    <row r="253" spans="1:23" ht="12.75">
      <c r="A253" s="52">
        <v>95</v>
      </c>
      <c r="B253" s="53" t="s">
        <v>282</v>
      </c>
      <c r="C253" s="52">
        <v>29</v>
      </c>
      <c r="D253" s="52"/>
      <c r="E253" s="52">
        <v>1</v>
      </c>
      <c r="F253" s="52">
        <v>0.18098378000000004</v>
      </c>
      <c r="G253" s="52">
        <v>0.15791988</v>
      </c>
      <c r="H253" s="52">
        <v>0.0027134000000000004</v>
      </c>
      <c r="I253" s="52">
        <v>0.01302432</v>
      </c>
      <c r="J253" s="52">
        <v>0</v>
      </c>
      <c r="K253" s="52">
        <v>0</v>
      </c>
      <c r="L253" s="52">
        <v>0.00461278</v>
      </c>
      <c r="M253" s="52">
        <v>0.00841154</v>
      </c>
      <c r="N253" s="52">
        <v>0.017094420000000003</v>
      </c>
      <c r="O253" s="52">
        <v>0.017094420000000003</v>
      </c>
      <c r="P253" s="52">
        <v>0.022249880000000003</v>
      </c>
      <c r="Q253" s="52">
        <v>0.38747352</v>
      </c>
      <c r="R253" s="52">
        <v>0</v>
      </c>
      <c r="S253" s="52">
        <v>0.02143586</v>
      </c>
      <c r="T253" s="52">
        <v>0</v>
      </c>
      <c r="U253" s="52"/>
      <c r="V253" s="55">
        <v>0.81998948</v>
      </c>
      <c r="W253" s="101"/>
    </row>
    <row r="254" spans="1:23" ht="12.75">
      <c r="A254" s="52">
        <v>96</v>
      </c>
      <c r="B254" s="53" t="s">
        <v>285</v>
      </c>
      <c r="C254" s="52">
        <v>5</v>
      </c>
      <c r="D254" s="52"/>
      <c r="E254" s="52">
        <v>1</v>
      </c>
      <c r="F254" s="52">
        <v>0.082746</v>
      </c>
      <c r="G254" s="52">
        <v>0.119522</v>
      </c>
      <c r="H254" s="52">
        <v>0.0018388</v>
      </c>
      <c r="I254" s="52">
        <v>0.0220656</v>
      </c>
      <c r="J254" s="52">
        <v>0</v>
      </c>
      <c r="K254" s="52">
        <v>0</v>
      </c>
      <c r="L254" s="52">
        <v>0.007814900000000001</v>
      </c>
      <c r="M254" s="52">
        <v>0.0142507</v>
      </c>
      <c r="N254" s="52">
        <v>0.0036776</v>
      </c>
      <c r="O254" s="52">
        <v>0.0036776</v>
      </c>
      <c r="P254" s="52">
        <v>0.0524058</v>
      </c>
      <c r="Q254" s="52">
        <v>0.441312</v>
      </c>
      <c r="R254" s="52">
        <v>0</v>
      </c>
      <c r="S254" s="52">
        <v>0.0427521</v>
      </c>
      <c r="T254" s="52">
        <v>0</v>
      </c>
      <c r="U254" s="52"/>
      <c r="V254" s="55">
        <v>0.7699974999999999</v>
      </c>
      <c r="W254" s="101"/>
    </row>
    <row r="255" spans="1:23" ht="12.75">
      <c r="A255" s="52">
        <v>97</v>
      </c>
      <c r="B255" s="53" t="s">
        <v>286</v>
      </c>
      <c r="C255" s="52">
        <v>13</v>
      </c>
      <c r="D255" s="52"/>
      <c r="E255" s="52">
        <v>1</v>
      </c>
      <c r="F255" s="52">
        <v>0.17914113</v>
      </c>
      <c r="G255" s="52">
        <v>0.14713985999999998</v>
      </c>
      <c r="H255" s="52">
        <v>0</v>
      </c>
      <c r="I255" s="52">
        <v>0.015835679999999998</v>
      </c>
      <c r="J255" s="52">
        <v>0</v>
      </c>
      <c r="K255" s="52">
        <v>0</v>
      </c>
      <c r="L255" s="52">
        <v>0.00560847</v>
      </c>
      <c r="M255" s="52">
        <v>0.010227209999999999</v>
      </c>
      <c r="N255" s="52">
        <v>0</v>
      </c>
      <c r="O255" s="52">
        <v>0</v>
      </c>
      <c r="P255" s="52">
        <v>0.03694992</v>
      </c>
      <c r="Q255" s="52">
        <v>0.35960190000000003</v>
      </c>
      <c r="R255" s="52">
        <v>0</v>
      </c>
      <c r="S255" s="52">
        <v>0.03134145</v>
      </c>
      <c r="T255" s="52">
        <v>0</v>
      </c>
      <c r="U255" s="52"/>
      <c r="V255" s="55">
        <v>0.77000994</v>
      </c>
      <c r="W255" s="101"/>
    </row>
    <row r="256" spans="1:23" ht="12.75">
      <c r="A256" s="52">
        <v>98</v>
      </c>
      <c r="B256" s="53" t="s">
        <v>286</v>
      </c>
      <c r="C256" s="52">
        <v>16</v>
      </c>
      <c r="D256" s="52"/>
      <c r="E256" s="52">
        <v>1</v>
      </c>
      <c r="F256" s="52">
        <v>0.0861346</v>
      </c>
      <c r="G256" s="52">
        <v>0.09497473000000001</v>
      </c>
      <c r="H256" s="52">
        <v>0</v>
      </c>
      <c r="I256" s="52">
        <v>0.010880160000000002</v>
      </c>
      <c r="J256" s="52">
        <v>0</v>
      </c>
      <c r="K256" s="52">
        <v>0</v>
      </c>
      <c r="L256" s="52">
        <v>0.0038533900000000004</v>
      </c>
      <c r="M256" s="52">
        <v>0.00702677</v>
      </c>
      <c r="N256" s="52">
        <v>0</v>
      </c>
      <c r="O256" s="52">
        <v>0</v>
      </c>
      <c r="P256" s="52">
        <v>0.02153365</v>
      </c>
      <c r="Q256" s="52">
        <v>0.52836777</v>
      </c>
      <c r="R256" s="52">
        <v>0</v>
      </c>
      <c r="S256" s="52">
        <v>0.02810708</v>
      </c>
      <c r="T256" s="52">
        <v>0</v>
      </c>
      <c r="U256" s="52"/>
      <c r="V256" s="55">
        <v>0.7699979899999999</v>
      </c>
      <c r="W256" s="101"/>
    </row>
    <row r="257" spans="1:23" ht="12.75">
      <c r="A257" s="52">
        <v>99</v>
      </c>
      <c r="B257" s="53" t="s">
        <v>286</v>
      </c>
      <c r="C257" s="52">
        <v>17</v>
      </c>
      <c r="D257" s="52"/>
      <c r="E257" s="52">
        <v>1</v>
      </c>
      <c r="F257" s="52">
        <v>0.09037600000000001</v>
      </c>
      <c r="G257" s="52">
        <v>0.07817524</v>
      </c>
      <c r="H257" s="52">
        <v>0.00135564</v>
      </c>
      <c r="I257" s="52">
        <v>0.01084512</v>
      </c>
      <c r="J257" s="52">
        <v>0</v>
      </c>
      <c r="K257" s="52">
        <v>0</v>
      </c>
      <c r="L257" s="52">
        <v>0.0038409800000000003</v>
      </c>
      <c r="M257" s="52">
        <v>0.00700414</v>
      </c>
      <c r="N257" s="52">
        <v>0.00406692</v>
      </c>
      <c r="O257" s="52">
        <v>0.00406692</v>
      </c>
      <c r="P257" s="52">
        <v>0.021464300000000002</v>
      </c>
      <c r="Q257" s="52">
        <v>0.53389622</v>
      </c>
      <c r="R257" s="52">
        <v>0</v>
      </c>
      <c r="S257" s="52">
        <v>0.02575716</v>
      </c>
      <c r="T257" s="52">
        <v>0</v>
      </c>
      <c r="U257" s="52"/>
      <c r="V257" s="55">
        <v>0.7700035199999999</v>
      </c>
      <c r="W257" s="101"/>
    </row>
    <row r="258" spans="1:23" ht="12.75">
      <c r="A258" s="52">
        <v>100</v>
      </c>
      <c r="B258" s="53" t="s">
        <v>286</v>
      </c>
      <c r="C258" s="52">
        <v>18</v>
      </c>
      <c r="D258" s="52"/>
      <c r="E258" s="52">
        <v>1</v>
      </c>
      <c r="F258" s="52">
        <v>0.19980072</v>
      </c>
      <c r="G258" s="52">
        <v>0.13516895999999998</v>
      </c>
      <c r="H258" s="52">
        <v>0</v>
      </c>
      <c r="I258" s="52">
        <v>0.01574784</v>
      </c>
      <c r="J258" s="52">
        <v>0</v>
      </c>
      <c r="K258" s="52">
        <v>0</v>
      </c>
      <c r="L258" s="52">
        <v>0.00557736</v>
      </c>
      <c r="M258" s="52">
        <v>0.010170479999999999</v>
      </c>
      <c r="N258" s="52">
        <v>0</v>
      </c>
      <c r="O258" s="52">
        <v>0</v>
      </c>
      <c r="P258" s="52">
        <v>0.03346415999999999</v>
      </c>
      <c r="Q258" s="52">
        <v>0.34645248</v>
      </c>
      <c r="R258" s="52">
        <v>0</v>
      </c>
      <c r="S258" s="52">
        <v>0.0393696</v>
      </c>
      <c r="T258" s="52">
        <v>0</v>
      </c>
      <c r="U258" s="52"/>
      <c r="V258" s="55">
        <v>0.7700037599999999</v>
      </c>
      <c r="W258" s="101"/>
    </row>
    <row r="259" spans="1:23" ht="12.75">
      <c r="A259" s="52">
        <v>101</v>
      </c>
      <c r="B259" s="53" t="s">
        <v>286</v>
      </c>
      <c r="C259" s="52">
        <v>20</v>
      </c>
      <c r="D259" s="52"/>
      <c r="E259" s="52">
        <v>1</v>
      </c>
      <c r="F259" s="52">
        <v>0.0921564</v>
      </c>
      <c r="G259" s="52">
        <v>0.10853976</v>
      </c>
      <c r="H259" s="52">
        <v>0</v>
      </c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0.02713494</v>
      </c>
      <c r="Q259" s="52">
        <v>0.2201514</v>
      </c>
      <c r="R259" s="52">
        <v>0</v>
      </c>
      <c r="S259" s="52">
        <v>0.02201514</v>
      </c>
      <c r="T259" s="52">
        <v>0</v>
      </c>
      <c r="U259" s="52"/>
      <c r="V259" s="55">
        <v>0.46999764</v>
      </c>
      <c r="W259" s="101"/>
    </row>
    <row r="260" spans="1:23" ht="12.75">
      <c r="A260" s="52">
        <v>102</v>
      </c>
      <c r="B260" s="53" t="s">
        <v>286</v>
      </c>
      <c r="C260" s="52">
        <v>22</v>
      </c>
      <c r="D260" s="52"/>
      <c r="E260" s="52">
        <v>1</v>
      </c>
      <c r="F260" s="52">
        <v>0.12022259</v>
      </c>
      <c r="G260" s="52">
        <v>0.13735192999999998</v>
      </c>
      <c r="H260" s="52">
        <v>0.00158605</v>
      </c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0.00412373</v>
      </c>
      <c r="O260" s="52">
        <v>0.00412373</v>
      </c>
      <c r="P260" s="52">
        <v>0.03457589</v>
      </c>
      <c r="Q260" s="52">
        <v>0.28009643</v>
      </c>
      <c r="R260" s="52">
        <v>0</v>
      </c>
      <c r="S260" s="52">
        <v>0.02791448</v>
      </c>
      <c r="T260" s="52">
        <v>0</v>
      </c>
      <c r="U260" s="52"/>
      <c r="V260" s="55">
        <v>0.60999483</v>
      </c>
      <c r="W260" s="101"/>
    </row>
    <row r="261" spans="1:23" ht="12.75">
      <c r="A261" s="52">
        <v>103</v>
      </c>
      <c r="B261" s="53" t="s">
        <v>286</v>
      </c>
      <c r="C261" s="52">
        <v>23</v>
      </c>
      <c r="D261" s="52"/>
      <c r="E261" s="52">
        <v>1</v>
      </c>
      <c r="F261" s="52">
        <v>0.10945077</v>
      </c>
      <c r="G261" s="52">
        <v>0.14855973</v>
      </c>
      <c r="H261" s="52">
        <v>0.00217272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0.01222155</v>
      </c>
      <c r="O261" s="52">
        <v>0.01222155</v>
      </c>
      <c r="P261" s="52">
        <v>0.03286239</v>
      </c>
      <c r="Q261" s="52">
        <v>0.26507184</v>
      </c>
      <c r="R261" s="52">
        <v>0</v>
      </c>
      <c r="S261" s="52">
        <v>0.02743059</v>
      </c>
      <c r="T261" s="52">
        <v>0</v>
      </c>
      <c r="U261" s="52"/>
      <c r="V261" s="55">
        <v>0.6099911400000002</v>
      </c>
      <c r="W261" s="101"/>
    </row>
    <row r="262" spans="1:23" ht="12.75">
      <c r="A262" s="52">
        <v>104</v>
      </c>
      <c r="B262" s="53" t="s">
        <v>286</v>
      </c>
      <c r="C262" s="52">
        <v>24</v>
      </c>
      <c r="D262" s="52"/>
      <c r="E262" s="52">
        <v>1</v>
      </c>
      <c r="F262" s="52">
        <v>0.08991197999999999</v>
      </c>
      <c r="G262" s="52">
        <v>0.13868776</v>
      </c>
      <c r="H262" s="52">
        <v>0.00205681</v>
      </c>
      <c r="I262" s="52">
        <v>0</v>
      </c>
      <c r="J262" s="52">
        <v>0</v>
      </c>
      <c r="K262" s="52">
        <v>0</v>
      </c>
      <c r="L262" s="52">
        <v>0</v>
      </c>
      <c r="M262" s="52">
        <v>0</v>
      </c>
      <c r="N262" s="52">
        <v>0.00999022</v>
      </c>
      <c r="O262" s="52">
        <v>0.00999022</v>
      </c>
      <c r="P262" s="52">
        <v>0.03555343</v>
      </c>
      <c r="Q262" s="52">
        <v>0.29823744999999996</v>
      </c>
      <c r="R262" s="52">
        <v>0</v>
      </c>
      <c r="S262" s="52">
        <v>0.025563209999999996</v>
      </c>
      <c r="T262" s="52">
        <v>0</v>
      </c>
      <c r="U262" s="52"/>
      <c r="V262" s="55">
        <v>0.6099910799999999</v>
      </c>
      <c r="W262" s="101"/>
    </row>
    <row r="263" spans="1:23" ht="12.75">
      <c r="A263" s="52">
        <v>105</v>
      </c>
      <c r="B263" s="53" t="s">
        <v>286</v>
      </c>
      <c r="C263" s="52">
        <v>25</v>
      </c>
      <c r="D263" s="52"/>
      <c r="E263" s="52">
        <v>1</v>
      </c>
      <c r="F263" s="52">
        <v>0.10460968000000001</v>
      </c>
      <c r="G263" s="52">
        <v>0.14993104000000002</v>
      </c>
      <c r="H263" s="52">
        <v>0.00228032</v>
      </c>
      <c r="I263" s="52">
        <v>0</v>
      </c>
      <c r="J263" s="52">
        <v>0</v>
      </c>
      <c r="K263" s="52">
        <v>0</v>
      </c>
      <c r="L263" s="52">
        <v>0</v>
      </c>
      <c r="M263" s="52">
        <v>0</v>
      </c>
      <c r="N263" s="52">
        <v>0.011971680000000002</v>
      </c>
      <c r="O263" s="52">
        <v>0.011971680000000002</v>
      </c>
      <c r="P263" s="52">
        <v>0.03391976</v>
      </c>
      <c r="Q263" s="52">
        <v>0.26736752</v>
      </c>
      <c r="R263" s="52">
        <v>0</v>
      </c>
      <c r="S263" s="52">
        <v>0.02793392</v>
      </c>
      <c r="T263" s="52">
        <v>0</v>
      </c>
      <c r="U263" s="52"/>
      <c r="V263" s="55">
        <v>0.6099856000000001</v>
      </c>
      <c r="W263" s="101"/>
    </row>
    <row r="264" spans="1:23" ht="12.75">
      <c r="A264" s="52">
        <v>106</v>
      </c>
      <c r="B264" s="53" t="s">
        <v>286</v>
      </c>
      <c r="C264" s="52">
        <v>26</v>
      </c>
      <c r="D264" s="52"/>
      <c r="E264" s="52">
        <v>1</v>
      </c>
      <c r="F264" s="52">
        <v>0.14089718999999998</v>
      </c>
      <c r="G264" s="52">
        <v>0.17286546</v>
      </c>
      <c r="H264" s="52">
        <v>0.00276269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0.01657614</v>
      </c>
      <c r="O264" s="52">
        <v>0.01657614</v>
      </c>
      <c r="P264" s="52">
        <v>0.041835019999999994</v>
      </c>
      <c r="Q264" s="52">
        <v>0.34257355999999994</v>
      </c>
      <c r="R264" s="52">
        <v>0</v>
      </c>
      <c r="S264" s="52">
        <v>0.03591497</v>
      </c>
      <c r="T264" s="52">
        <v>0</v>
      </c>
      <c r="U264" s="52"/>
      <c r="V264" s="55">
        <v>0.7700011699999999</v>
      </c>
      <c r="W264" s="101"/>
    </row>
    <row r="265" spans="1:23" ht="12.75">
      <c r="A265" s="52">
        <v>107</v>
      </c>
      <c r="B265" s="53" t="s">
        <v>287</v>
      </c>
      <c r="C265" s="52" t="s">
        <v>183</v>
      </c>
      <c r="D265" s="52"/>
      <c r="E265" s="52">
        <v>1</v>
      </c>
      <c r="F265" s="52">
        <v>0.104598</v>
      </c>
      <c r="G265" s="52">
        <v>0.1041957</v>
      </c>
      <c r="H265" s="52">
        <v>0.0024138</v>
      </c>
      <c r="I265" s="52">
        <v>0.0193104</v>
      </c>
      <c r="J265" s="52">
        <v>0</v>
      </c>
      <c r="K265" s="52">
        <v>0</v>
      </c>
      <c r="L265" s="52">
        <v>0.006839100000000001</v>
      </c>
      <c r="M265" s="52">
        <v>0.0124713</v>
      </c>
      <c r="N265" s="52">
        <v>0.0100575</v>
      </c>
      <c r="O265" s="52">
        <v>0.0100575</v>
      </c>
      <c r="P265" s="52">
        <v>0.0462645</v>
      </c>
      <c r="Q265" s="52">
        <v>0.4352886</v>
      </c>
      <c r="R265" s="52">
        <v>0</v>
      </c>
      <c r="S265" s="52">
        <v>0.0378162</v>
      </c>
      <c r="T265" s="52">
        <v>0</v>
      </c>
      <c r="U265" s="52"/>
      <c r="V265" s="55">
        <v>0.7700022</v>
      </c>
      <c r="W265" s="101"/>
    </row>
    <row r="266" spans="1:23" ht="12.75">
      <c r="A266" s="52">
        <v>108</v>
      </c>
      <c r="B266" s="53" t="s">
        <v>287</v>
      </c>
      <c r="C266" s="52" t="s">
        <v>288</v>
      </c>
      <c r="D266" s="52"/>
      <c r="E266" s="52">
        <v>1</v>
      </c>
      <c r="F266" s="52">
        <v>0.11170880000000001</v>
      </c>
      <c r="G266" s="52">
        <v>0.10452752</v>
      </c>
      <c r="H266" s="52">
        <v>0.0019948</v>
      </c>
      <c r="I266" s="52">
        <v>0.01915008</v>
      </c>
      <c r="J266" s="52">
        <v>0</v>
      </c>
      <c r="K266" s="52">
        <v>0</v>
      </c>
      <c r="L266" s="52">
        <v>0.0067823200000000005</v>
      </c>
      <c r="M266" s="52">
        <v>0.012367759999999998</v>
      </c>
      <c r="N266" s="52">
        <v>0.009974</v>
      </c>
      <c r="O266" s="52">
        <v>0.009974</v>
      </c>
      <c r="P266" s="52">
        <v>0.0458804</v>
      </c>
      <c r="Q266" s="52">
        <v>0.42967991999999994</v>
      </c>
      <c r="R266" s="52">
        <v>0</v>
      </c>
      <c r="S266" s="52">
        <v>0.037103279999999995</v>
      </c>
      <c r="T266" s="52">
        <v>0</v>
      </c>
      <c r="U266" s="52"/>
      <c r="V266" s="55">
        <v>0.7699927999999999</v>
      </c>
      <c r="W266" s="101"/>
    </row>
    <row r="267" spans="1:23" ht="12.75">
      <c r="A267" s="52">
        <v>109</v>
      </c>
      <c r="B267" s="53" t="s">
        <v>247</v>
      </c>
      <c r="C267" s="52">
        <v>15</v>
      </c>
      <c r="D267" s="52"/>
      <c r="E267" s="52">
        <v>1</v>
      </c>
      <c r="F267" s="52">
        <v>0.15568055999999997</v>
      </c>
      <c r="G267" s="52">
        <v>0.11523413999999998</v>
      </c>
      <c r="H267" s="52">
        <v>0.00228942</v>
      </c>
      <c r="I267" s="52">
        <v>0.01831536</v>
      </c>
      <c r="J267" s="52">
        <v>0</v>
      </c>
      <c r="K267" s="52">
        <v>0</v>
      </c>
      <c r="L267" s="52">
        <v>0.00648669</v>
      </c>
      <c r="M267" s="52">
        <v>0.01182867</v>
      </c>
      <c r="N267" s="52">
        <v>0.01068396</v>
      </c>
      <c r="O267" s="52">
        <v>0.01068396</v>
      </c>
      <c r="P267" s="52">
        <v>0.05074881</v>
      </c>
      <c r="Q267" s="52">
        <v>0.35295224999999997</v>
      </c>
      <c r="R267" s="52">
        <v>0</v>
      </c>
      <c r="S267" s="52">
        <v>0.0534198</v>
      </c>
      <c r="T267" s="52">
        <v>0</v>
      </c>
      <c r="U267" s="52"/>
      <c r="V267" s="55">
        <v>0.7700082599999999</v>
      </c>
      <c r="W267" s="101"/>
    </row>
    <row r="268" spans="1:23" ht="12.75">
      <c r="A268" s="52">
        <v>110</v>
      </c>
      <c r="B268" s="53" t="s">
        <v>269</v>
      </c>
      <c r="C268" s="52">
        <v>2</v>
      </c>
      <c r="D268" s="52"/>
      <c r="E268" s="52">
        <v>1</v>
      </c>
      <c r="F268" s="52">
        <v>0.009072150000000001</v>
      </c>
      <c r="G268" s="52">
        <v>0.11068023</v>
      </c>
      <c r="H268" s="52">
        <v>0</v>
      </c>
      <c r="I268" s="52">
        <v>0.07197239000000001</v>
      </c>
      <c r="J268" s="52">
        <v>0</v>
      </c>
      <c r="K268" s="52">
        <v>0.04294151</v>
      </c>
      <c r="L268" s="52">
        <v>0.010281770000000003</v>
      </c>
      <c r="M268" s="52">
        <v>0.018749110000000003</v>
      </c>
      <c r="N268" s="52">
        <v>0</v>
      </c>
      <c r="O268" s="52">
        <v>0</v>
      </c>
      <c r="P268" s="52">
        <v>0.0030240500000000003</v>
      </c>
      <c r="Q268" s="52">
        <v>0.90781981</v>
      </c>
      <c r="R268" s="52">
        <v>0</v>
      </c>
      <c r="S268" s="52">
        <v>0.50743559</v>
      </c>
      <c r="T268" s="52">
        <v>0</v>
      </c>
      <c r="U268" s="52"/>
      <c r="V268" s="55">
        <v>1.61000422</v>
      </c>
      <c r="W268" s="101"/>
    </row>
    <row r="269" spans="1:23" ht="12.75">
      <c r="A269" s="52">
        <v>111</v>
      </c>
      <c r="B269" s="53" t="s">
        <v>176</v>
      </c>
      <c r="C269" s="52" t="s">
        <v>289</v>
      </c>
      <c r="D269" s="52"/>
      <c r="E269" s="52">
        <v>1</v>
      </c>
      <c r="F269" s="52">
        <v>0.0265536</v>
      </c>
      <c r="G269" s="52">
        <v>0</v>
      </c>
      <c r="H269" s="52">
        <v>0.00033192</v>
      </c>
      <c r="I269" s="52">
        <v>0</v>
      </c>
      <c r="J269" s="52">
        <v>0</v>
      </c>
      <c r="K269" s="52">
        <v>0</v>
      </c>
      <c r="L269" s="52">
        <v>0</v>
      </c>
      <c r="M269" s="52">
        <v>0</v>
      </c>
      <c r="N269" s="52">
        <v>0.00232344</v>
      </c>
      <c r="O269" s="52">
        <v>0.00232344</v>
      </c>
      <c r="P269" s="52">
        <v>0.0048128400000000005</v>
      </c>
      <c r="Q269" s="52">
        <v>0.2124288</v>
      </c>
      <c r="R269" s="52">
        <v>0</v>
      </c>
      <c r="S269" s="52">
        <v>0.02522592</v>
      </c>
      <c r="T269" s="52">
        <v>0</v>
      </c>
      <c r="U269" s="52"/>
      <c r="V269" s="55">
        <v>0.27399996</v>
      </c>
      <c r="W269" s="101"/>
    </row>
    <row r="270" spans="1:23" ht="12.75">
      <c r="A270" s="52">
        <v>112</v>
      </c>
      <c r="B270" s="53" t="s">
        <v>290</v>
      </c>
      <c r="C270" s="52">
        <v>20</v>
      </c>
      <c r="D270" s="52"/>
      <c r="E270" s="52">
        <v>1</v>
      </c>
      <c r="F270" s="52">
        <v>0.027554</v>
      </c>
      <c r="G270" s="52">
        <v>0</v>
      </c>
      <c r="H270" s="52">
        <v>0.0044925</v>
      </c>
      <c r="I270" s="52">
        <v>0.0212645</v>
      </c>
      <c r="J270" s="52">
        <v>0</v>
      </c>
      <c r="K270" s="52">
        <v>0.0212645</v>
      </c>
      <c r="L270" s="52">
        <v>0</v>
      </c>
      <c r="M270" s="52">
        <v>0</v>
      </c>
      <c r="N270" s="52">
        <v>0.026355999999999997</v>
      </c>
      <c r="O270" s="52">
        <v>0.026355999999999997</v>
      </c>
      <c r="P270" s="52">
        <v>0.0038935</v>
      </c>
      <c r="Q270" s="52">
        <v>0.39084749999999996</v>
      </c>
      <c r="R270" s="52">
        <v>0</v>
      </c>
      <c r="S270" s="52">
        <v>0.0392345</v>
      </c>
      <c r="T270" s="52">
        <v>0</v>
      </c>
      <c r="U270" s="52"/>
      <c r="V270" s="55">
        <v>0.5399984999999999</v>
      </c>
      <c r="W270" s="101"/>
    </row>
    <row r="271" spans="1:23" ht="12.75">
      <c r="A271" s="52">
        <v>113</v>
      </c>
      <c r="B271" s="53" t="s">
        <v>280</v>
      </c>
      <c r="C271" s="52">
        <v>8</v>
      </c>
      <c r="D271" s="52"/>
      <c r="E271" s="52">
        <v>1</v>
      </c>
      <c r="F271" s="52">
        <v>0.07317856</v>
      </c>
      <c r="G271" s="52">
        <v>0</v>
      </c>
      <c r="H271" s="52">
        <v>0</v>
      </c>
      <c r="I271" s="52">
        <v>0.04784752</v>
      </c>
      <c r="J271" s="52">
        <v>0</v>
      </c>
      <c r="K271" s="52">
        <v>0.028547679999999995</v>
      </c>
      <c r="L271" s="52">
        <v>0.00683536</v>
      </c>
      <c r="M271" s="52">
        <v>0.01246448</v>
      </c>
      <c r="N271" s="52">
        <v>0</v>
      </c>
      <c r="O271" s="52">
        <v>0</v>
      </c>
      <c r="P271" s="52">
        <v>0.03940384</v>
      </c>
      <c r="Q271" s="52">
        <v>0.33654096</v>
      </c>
      <c r="R271" s="52">
        <v>0</v>
      </c>
      <c r="S271" s="52">
        <v>0.04302256</v>
      </c>
      <c r="T271" s="52">
        <v>0</v>
      </c>
      <c r="U271" s="52"/>
      <c r="V271" s="55">
        <v>0.53999344</v>
      </c>
      <c r="W271" s="101"/>
    </row>
    <row r="272" spans="1:23" ht="12.75">
      <c r="A272" s="210">
        <v>114</v>
      </c>
      <c r="B272" s="209" t="s">
        <v>277</v>
      </c>
      <c r="C272" s="210">
        <v>8</v>
      </c>
      <c r="D272" s="52"/>
      <c r="E272" s="52">
        <v>1</v>
      </c>
      <c r="F272" s="52">
        <v>0.03985176</v>
      </c>
      <c r="G272" s="52">
        <v>0</v>
      </c>
      <c r="H272" s="52">
        <v>0.0033209800000000003</v>
      </c>
      <c r="I272" s="52">
        <v>0.03601986000000001</v>
      </c>
      <c r="J272" s="52">
        <v>0</v>
      </c>
      <c r="K272" s="52">
        <v>0.01813766</v>
      </c>
      <c r="L272" s="52">
        <v>0.006386500000000001</v>
      </c>
      <c r="M272" s="52">
        <v>0.011495700000000001</v>
      </c>
      <c r="N272" s="52">
        <v>0.017371280000000003</v>
      </c>
      <c r="O272" s="52">
        <v>0.017371280000000003</v>
      </c>
      <c r="P272" s="52">
        <v>0.01813766</v>
      </c>
      <c r="Q272" s="54">
        <f>V272-U272-SUM(F272:I272,N272:P272,R272:S272)</f>
        <v>0.5377782400000001</v>
      </c>
      <c r="R272" s="52">
        <v>0</v>
      </c>
      <c r="S272" s="52">
        <v>0.030144280000000002</v>
      </c>
      <c r="T272" s="52">
        <v>0</v>
      </c>
      <c r="U272" s="52"/>
      <c r="V272" s="55">
        <v>0.6999953400000001</v>
      </c>
      <c r="W272" s="101"/>
    </row>
    <row r="273" spans="1:23" ht="12.75">
      <c r="A273" s="210"/>
      <c r="B273" s="209"/>
      <c r="C273" s="210"/>
      <c r="D273" s="52"/>
      <c r="E273" s="52">
        <v>4</v>
      </c>
      <c r="F273" s="52">
        <v>0.03985176</v>
      </c>
      <c r="G273" s="52">
        <v>0</v>
      </c>
      <c r="H273" s="52">
        <v>0.0033209800000000003</v>
      </c>
      <c r="I273" s="52">
        <v>0.03601986000000001</v>
      </c>
      <c r="J273" s="52">
        <v>0</v>
      </c>
      <c r="K273" s="52">
        <v>0.01813766</v>
      </c>
      <c r="L273" s="52">
        <v>0.006386500000000001</v>
      </c>
      <c r="M273" s="52">
        <v>0.011495700000000001</v>
      </c>
      <c r="N273" s="52">
        <v>0.017371280000000003</v>
      </c>
      <c r="O273" s="52">
        <v>0.017371280000000003</v>
      </c>
      <c r="P273" s="52">
        <v>0.01813766</v>
      </c>
      <c r="Q273" s="54">
        <f>V273-U273-SUM(F273:I273,N273:P273,R273:S273)</f>
        <v>0.45778432</v>
      </c>
      <c r="R273" s="52">
        <v>0</v>
      </c>
      <c r="S273" s="52">
        <v>0.030144280000000002</v>
      </c>
      <c r="T273" s="52">
        <v>0</v>
      </c>
      <c r="U273" s="52"/>
      <c r="V273" s="55">
        <v>0.62000142</v>
      </c>
      <c r="W273" s="101"/>
    </row>
    <row r="274" spans="1:23" ht="12.75">
      <c r="A274" s="52">
        <v>115</v>
      </c>
      <c r="B274" s="53" t="s">
        <v>277</v>
      </c>
      <c r="C274" s="52">
        <v>12</v>
      </c>
      <c r="D274" s="52"/>
      <c r="E274" s="52">
        <v>1</v>
      </c>
      <c r="F274" s="52">
        <v>0.0391062</v>
      </c>
      <c r="G274" s="52">
        <v>0</v>
      </c>
      <c r="H274" s="52">
        <v>0.00204842</v>
      </c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0.01154564</v>
      </c>
      <c r="O274" s="52">
        <v>0.01154564</v>
      </c>
      <c r="P274" s="52">
        <v>0.013594059999999998</v>
      </c>
      <c r="Q274" s="52">
        <v>0.29944176</v>
      </c>
      <c r="R274" s="52">
        <v>0</v>
      </c>
      <c r="S274" s="52">
        <v>0.02271884</v>
      </c>
      <c r="T274" s="52">
        <v>0</v>
      </c>
      <c r="U274" s="52"/>
      <c r="V274" s="55">
        <v>0.40000056</v>
      </c>
      <c r="W274" s="101"/>
    </row>
    <row r="275" spans="1:23" ht="12.75">
      <c r="A275" s="52">
        <v>116</v>
      </c>
      <c r="B275" s="53" t="s">
        <v>264</v>
      </c>
      <c r="C275" s="52">
        <v>287</v>
      </c>
      <c r="D275" s="52"/>
      <c r="E275" s="52">
        <v>1</v>
      </c>
      <c r="F275" s="52">
        <v>0.13709514</v>
      </c>
      <c r="G275" s="52">
        <v>0</v>
      </c>
      <c r="H275" s="52">
        <v>0</v>
      </c>
      <c r="I275" s="52">
        <v>0.014888160000000001</v>
      </c>
      <c r="J275" s="52">
        <v>0</v>
      </c>
      <c r="K275" s="52">
        <v>0</v>
      </c>
      <c r="L275" s="52">
        <v>0.0052728900000000006</v>
      </c>
      <c r="M275" s="52">
        <v>0.00961527</v>
      </c>
      <c r="N275" s="52">
        <v>0</v>
      </c>
      <c r="O275" s="52">
        <v>0</v>
      </c>
      <c r="P275" s="52">
        <v>0.03008649</v>
      </c>
      <c r="Q275" s="52">
        <v>0.30923949</v>
      </c>
      <c r="R275" s="52">
        <v>0</v>
      </c>
      <c r="S275" s="52">
        <v>0.04869669</v>
      </c>
      <c r="T275" s="52">
        <v>0</v>
      </c>
      <c r="U275" s="52"/>
      <c r="V275" s="55">
        <v>0.5400059700000001</v>
      </c>
      <c r="W275" s="101"/>
    </row>
    <row r="276" spans="1:23" ht="12.75">
      <c r="A276" s="52">
        <v>117</v>
      </c>
      <c r="B276" s="53" t="s">
        <v>291</v>
      </c>
      <c r="C276" s="52">
        <v>5</v>
      </c>
      <c r="D276" s="52"/>
      <c r="E276" s="52">
        <v>1</v>
      </c>
      <c r="F276" s="52">
        <v>0.061847280000000004</v>
      </c>
      <c r="G276" s="52">
        <v>0</v>
      </c>
      <c r="H276" s="52">
        <v>0.00257697</v>
      </c>
      <c r="I276" s="52">
        <v>0.01124496</v>
      </c>
      <c r="J276" s="52">
        <v>0</v>
      </c>
      <c r="K276" s="52">
        <v>0</v>
      </c>
      <c r="L276" s="52">
        <v>0.00398259</v>
      </c>
      <c r="M276" s="52">
        <v>0.00726237</v>
      </c>
      <c r="N276" s="52">
        <v>0.021787110000000002</v>
      </c>
      <c r="O276" s="52">
        <v>0.021787110000000002</v>
      </c>
      <c r="P276" s="52">
        <v>0.015696090000000003</v>
      </c>
      <c r="Q276" s="52">
        <v>0.37834605</v>
      </c>
      <c r="R276" s="52">
        <v>0</v>
      </c>
      <c r="S276" s="52">
        <v>0.026706780000000003</v>
      </c>
      <c r="T276" s="52">
        <v>0</v>
      </c>
      <c r="U276" s="52"/>
      <c r="V276" s="55">
        <v>0.53999235</v>
      </c>
      <c r="W276" s="101"/>
    </row>
    <row r="277" spans="1:23" ht="12.75">
      <c r="A277" s="52">
        <v>118</v>
      </c>
      <c r="B277" s="53" t="s">
        <v>291</v>
      </c>
      <c r="C277" s="52">
        <v>11</v>
      </c>
      <c r="D277" s="52"/>
      <c r="E277" s="52">
        <v>1</v>
      </c>
      <c r="F277" s="52">
        <v>0.02832583</v>
      </c>
      <c r="G277" s="52">
        <v>0</v>
      </c>
      <c r="H277" s="52">
        <v>0</v>
      </c>
      <c r="I277" s="52">
        <v>0.03092453</v>
      </c>
      <c r="J277" s="52">
        <v>0</v>
      </c>
      <c r="K277" s="52">
        <v>0.01845077</v>
      </c>
      <c r="L277" s="52">
        <v>0.00441779</v>
      </c>
      <c r="M277" s="52">
        <v>0.008055969999999999</v>
      </c>
      <c r="N277" s="52">
        <v>0</v>
      </c>
      <c r="O277" s="52">
        <v>0</v>
      </c>
      <c r="P277" s="52">
        <v>0.02312843</v>
      </c>
      <c r="Q277" s="52">
        <v>0.42722627999999996</v>
      </c>
      <c r="R277" s="52">
        <v>0</v>
      </c>
      <c r="S277" s="52">
        <v>0.03040479</v>
      </c>
      <c r="T277" s="52">
        <v>0</v>
      </c>
      <c r="U277" s="52"/>
      <c r="V277" s="55">
        <v>0.54000986</v>
      </c>
      <c r="W277" s="101"/>
    </row>
    <row r="278" spans="1:23" ht="12.75">
      <c r="A278" s="52">
        <v>119</v>
      </c>
      <c r="B278" s="53" t="s">
        <v>291</v>
      </c>
      <c r="C278" s="52">
        <v>16</v>
      </c>
      <c r="D278" s="52"/>
      <c r="E278" s="52">
        <v>1</v>
      </c>
      <c r="F278" s="52">
        <v>0.020598619999999998</v>
      </c>
      <c r="G278" s="52">
        <v>0</v>
      </c>
      <c r="H278" s="52">
        <v>0</v>
      </c>
      <c r="I278" s="52">
        <v>0.01008912</v>
      </c>
      <c r="J278" s="52">
        <v>0</v>
      </c>
      <c r="K278" s="52">
        <v>0</v>
      </c>
      <c r="L278" s="52">
        <v>0.00357323</v>
      </c>
      <c r="M278" s="52">
        <v>0.00651589</v>
      </c>
      <c r="N278" s="52">
        <v>0</v>
      </c>
      <c r="O278" s="52">
        <v>0</v>
      </c>
      <c r="P278" s="52">
        <v>0.021019</v>
      </c>
      <c r="Q278" s="52">
        <v>0.32074994</v>
      </c>
      <c r="R278" s="52">
        <v>0</v>
      </c>
      <c r="S278" s="52">
        <v>0.02753489</v>
      </c>
      <c r="T278" s="52">
        <v>0</v>
      </c>
      <c r="U278" s="52"/>
      <c r="V278" s="55">
        <v>0.39999156999999996</v>
      </c>
      <c r="W278" s="101"/>
    </row>
    <row r="279" spans="1:23" ht="12.75">
      <c r="A279" s="52">
        <v>120</v>
      </c>
      <c r="B279" s="53" t="s">
        <v>292</v>
      </c>
      <c r="C279" s="52">
        <v>2</v>
      </c>
      <c r="D279" s="52"/>
      <c r="E279" s="52">
        <v>1</v>
      </c>
      <c r="F279" s="52">
        <v>0.04386645</v>
      </c>
      <c r="G279" s="52">
        <v>0</v>
      </c>
      <c r="H279" s="52">
        <v>0</v>
      </c>
      <c r="I279" s="52">
        <v>0.0163224</v>
      </c>
      <c r="J279" s="52">
        <v>0</v>
      </c>
      <c r="K279" s="52">
        <v>0</v>
      </c>
      <c r="L279" s="52">
        <v>0.005780850000000001</v>
      </c>
      <c r="M279" s="52">
        <v>0.01054155</v>
      </c>
      <c r="N279" s="52">
        <v>0</v>
      </c>
      <c r="O279" s="52">
        <v>0</v>
      </c>
      <c r="P279" s="52">
        <v>0.0353652</v>
      </c>
      <c r="Q279" s="52">
        <v>0.38255625000000004</v>
      </c>
      <c r="R279" s="52">
        <v>0</v>
      </c>
      <c r="S279" s="52">
        <v>0.0618891</v>
      </c>
      <c r="T279" s="52">
        <v>0</v>
      </c>
      <c r="U279" s="52"/>
      <c r="V279" s="55">
        <v>0.5399994</v>
      </c>
      <c r="W279" s="101"/>
    </row>
    <row r="280" spans="1:23" ht="12.75">
      <c r="A280" s="210">
        <v>121</v>
      </c>
      <c r="B280" s="209" t="s">
        <v>266</v>
      </c>
      <c r="C280" s="210">
        <v>113</v>
      </c>
      <c r="D280" s="52"/>
      <c r="E280" s="52">
        <v>1</v>
      </c>
      <c r="F280" s="52">
        <v>0.09488178</v>
      </c>
      <c r="G280" s="52">
        <v>0</v>
      </c>
      <c r="H280" s="52">
        <v>0.00150606</v>
      </c>
      <c r="I280" s="52">
        <v>0.02987019</v>
      </c>
      <c r="J280" s="52">
        <v>0</v>
      </c>
      <c r="K280" s="52">
        <v>0.017821709999999998</v>
      </c>
      <c r="L280" s="52">
        <v>0.004267170000000001</v>
      </c>
      <c r="M280" s="52">
        <v>0.0077813100000000005</v>
      </c>
      <c r="N280" s="52">
        <v>0.0075303</v>
      </c>
      <c r="O280" s="52">
        <v>0.0075303</v>
      </c>
      <c r="P280" s="52">
        <v>0.02685807</v>
      </c>
      <c r="Q280" s="54">
        <f>V280-U280-SUM(F280:I280,N280:P280,R280:S280)</f>
        <v>0.5034571699999999</v>
      </c>
      <c r="R280" s="52">
        <v>0</v>
      </c>
      <c r="S280" s="52">
        <v>0.02836413</v>
      </c>
      <c r="T280" s="52">
        <v>0</v>
      </c>
      <c r="U280" s="52"/>
      <c r="V280" s="55">
        <v>0.6999979999999999</v>
      </c>
      <c r="W280" s="101"/>
    </row>
    <row r="281" spans="1:23" ht="12.75">
      <c r="A281" s="210"/>
      <c r="B281" s="209"/>
      <c r="C281" s="210"/>
      <c r="D281" s="52"/>
      <c r="E281" s="52">
        <v>4</v>
      </c>
      <c r="F281" s="52">
        <v>0.09488178</v>
      </c>
      <c r="G281" s="52">
        <v>0</v>
      </c>
      <c r="H281" s="52">
        <v>0.00150606</v>
      </c>
      <c r="I281" s="52">
        <v>0.02987019</v>
      </c>
      <c r="J281" s="52">
        <v>0</v>
      </c>
      <c r="K281" s="52">
        <v>0.017821709999999998</v>
      </c>
      <c r="L281" s="52">
        <v>0.004267170000000001</v>
      </c>
      <c r="M281" s="52">
        <v>0.0077813100000000005</v>
      </c>
      <c r="N281" s="52">
        <v>0.0075303</v>
      </c>
      <c r="O281" s="52">
        <v>0.0075303</v>
      </c>
      <c r="P281" s="52">
        <v>0.02685807</v>
      </c>
      <c r="Q281" s="54">
        <f>V281-U281-SUM(F281:I281,N281:P281,R281:S281)</f>
        <v>0.42345387</v>
      </c>
      <c r="R281" s="52">
        <v>0</v>
      </c>
      <c r="S281" s="52">
        <v>0.02836413</v>
      </c>
      <c r="T281" s="52">
        <v>0</v>
      </c>
      <c r="U281" s="52"/>
      <c r="V281" s="55">
        <v>0.6199947</v>
      </c>
      <c r="W281" s="101"/>
    </row>
    <row r="282" spans="1:23" ht="12.75">
      <c r="A282" s="210">
        <v>122</v>
      </c>
      <c r="B282" s="209" t="s">
        <v>266</v>
      </c>
      <c r="C282" s="210">
        <v>115</v>
      </c>
      <c r="D282" s="52"/>
      <c r="E282" s="52">
        <v>1</v>
      </c>
      <c r="F282" s="52">
        <v>0.08815968</v>
      </c>
      <c r="G282" s="52">
        <v>0</v>
      </c>
      <c r="H282" s="52">
        <v>0.00209904</v>
      </c>
      <c r="I282" s="52">
        <v>0.03122322</v>
      </c>
      <c r="J282" s="52">
        <v>0</v>
      </c>
      <c r="K282" s="52">
        <v>0.01862898</v>
      </c>
      <c r="L282" s="52">
        <v>0.00446046</v>
      </c>
      <c r="M282" s="52">
        <v>0.00813378</v>
      </c>
      <c r="N282" s="52">
        <v>0.01101996</v>
      </c>
      <c r="O282" s="52">
        <v>0.01101996</v>
      </c>
      <c r="P282" s="52">
        <v>0.0183666</v>
      </c>
      <c r="Q282" s="54">
        <f>V282-U282-SUM(F282:I282,N282:P282,R282:S282)</f>
        <v>0.5189492899999999</v>
      </c>
      <c r="R282" s="52">
        <v>0</v>
      </c>
      <c r="S282" s="52">
        <v>0.01915374</v>
      </c>
      <c r="T282" s="52">
        <v>0</v>
      </c>
      <c r="U282" s="52"/>
      <c r="V282" s="55">
        <v>0.6999914899999999</v>
      </c>
      <c r="W282" s="101"/>
    </row>
    <row r="283" spans="1:23" ht="12.75">
      <c r="A283" s="210"/>
      <c r="B283" s="209"/>
      <c r="C283" s="210"/>
      <c r="D283" s="52"/>
      <c r="E283" s="52">
        <v>4</v>
      </c>
      <c r="F283" s="52">
        <v>0.08815968</v>
      </c>
      <c r="G283" s="52">
        <v>0</v>
      </c>
      <c r="H283" s="52">
        <v>0.00209904</v>
      </c>
      <c r="I283" s="52">
        <v>0.03122322</v>
      </c>
      <c r="J283" s="52">
        <v>0</v>
      </c>
      <c r="K283" s="52">
        <v>0.01862898</v>
      </c>
      <c r="L283" s="52">
        <v>0.00446046</v>
      </c>
      <c r="M283" s="52">
        <v>0.00813378</v>
      </c>
      <c r="N283" s="52">
        <v>0.01101996</v>
      </c>
      <c r="O283" s="52">
        <v>0.01101996</v>
      </c>
      <c r="P283" s="52">
        <v>0.0183666</v>
      </c>
      <c r="Q283" s="54">
        <f>V283-U283-SUM(F283:I283,N283:P283,R283:S283)</f>
        <v>0.43896174</v>
      </c>
      <c r="R283" s="52">
        <v>0</v>
      </c>
      <c r="S283" s="52">
        <v>0.01915374</v>
      </c>
      <c r="T283" s="52">
        <v>0</v>
      </c>
      <c r="U283" s="52"/>
      <c r="V283" s="55">
        <v>0.62000394</v>
      </c>
      <c r="W283" s="101"/>
    </row>
    <row r="284" spans="1:23" ht="12.75">
      <c r="A284" s="52">
        <v>123</v>
      </c>
      <c r="B284" s="53" t="s">
        <v>264</v>
      </c>
      <c r="C284" s="52">
        <v>284</v>
      </c>
      <c r="D284" s="52"/>
      <c r="E284" s="52">
        <v>1</v>
      </c>
      <c r="F284" s="52">
        <v>0.032406399999999995</v>
      </c>
      <c r="G284" s="52">
        <v>0</v>
      </c>
      <c r="H284" s="52">
        <v>0</v>
      </c>
      <c r="I284" s="52">
        <v>0.0149568</v>
      </c>
      <c r="J284" s="52">
        <v>0</v>
      </c>
      <c r="K284" s="52">
        <v>0</v>
      </c>
      <c r="L284" s="52">
        <v>0.0052972</v>
      </c>
      <c r="M284" s="52">
        <v>0.009659599999999999</v>
      </c>
      <c r="N284" s="52">
        <v>0</v>
      </c>
      <c r="O284" s="52">
        <v>0</v>
      </c>
      <c r="P284" s="52">
        <v>0.0130872</v>
      </c>
      <c r="Q284" s="52">
        <v>0.43997919999999996</v>
      </c>
      <c r="R284" s="52">
        <v>0</v>
      </c>
      <c r="S284" s="52">
        <v>0.039573199999999996</v>
      </c>
      <c r="T284" s="52">
        <v>0</v>
      </c>
      <c r="U284" s="52"/>
      <c r="V284" s="55">
        <v>0.5400027999999999</v>
      </c>
      <c r="W284" s="101"/>
    </row>
    <row r="285" spans="1:23" ht="12.75">
      <c r="A285" s="52">
        <v>124</v>
      </c>
      <c r="B285" s="53" t="s">
        <v>264</v>
      </c>
      <c r="C285" s="52">
        <v>286</v>
      </c>
      <c r="D285" s="52"/>
      <c r="E285" s="52">
        <v>1</v>
      </c>
      <c r="F285" s="52">
        <v>0.03263904</v>
      </c>
      <c r="G285" s="52">
        <v>0</v>
      </c>
      <c r="H285" s="52">
        <v>0</v>
      </c>
      <c r="I285" s="52">
        <v>0.013988160000000001</v>
      </c>
      <c r="J285" s="52">
        <v>0</v>
      </c>
      <c r="K285" s="52">
        <v>0</v>
      </c>
      <c r="L285" s="52">
        <v>0.004954140000000001</v>
      </c>
      <c r="M285" s="52">
        <v>0.00903402</v>
      </c>
      <c r="N285" s="52">
        <v>0</v>
      </c>
      <c r="O285" s="52">
        <v>0</v>
      </c>
      <c r="P285" s="52">
        <v>0.01340532</v>
      </c>
      <c r="Q285" s="52">
        <v>0.44295840000000003</v>
      </c>
      <c r="R285" s="52">
        <v>0</v>
      </c>
      <c r="S285" s="52">
        <v>0.03701034</v>
      </c>
      <c r="T285" s="52">
        <v>0</v>
      </c>
      <c r="U285" s="52"/>
      <c r="V285" s="55">
        <v>0.54000126</v>
      </c>
      <c r="W285" s="101"/>
    </row>
    <row r="286" spans="1:23" ht="12.75">
      <c r="A286" s="52">
        <v>125</v>
      </c>
      <c r="B286" s="53" t="s">
        <v>264</v>
      </c>
      <c r="C286" s="52">
        <v>288</v>
      </c>
      <c r="D286" s="52"/>
      <c r="E286" s="52">
        <v>1</v>
      </c>
      <c r="F286" s="52">
        <v>0.0326046</v>
      </c>
      <c r="G286" s="52">
        <v>0</v>
      </c>
      <c r="H286" s="52">
        <v>0</v>
      </c>
      <c r="I286" s="52">
        <v>0.014904960000000002</v>
      </c>
      <c r="J286" s="52">
        <v>0</v>
      </c>
      <c r="K286" s="52">
        <v>0</v>
      </c>
      <c r="L286" s="52">
        <v>0.005278840000000001</v>
      </c>
      <c r="M286" s="52">
        <v>0.00962612</v>
      </c>
      <c r="N286" s="52">
        <v>0</v>
      </c>
      <c r="O286" s="52">
        <v>0</v>
      </c>
      <c r="P286" s="52">
        <v>0.01366288</v>
      </c>
      <c r="Q286" s="52">
        <v>0.4409384</v>
      </c>
      <c r="R286" s="52">
        <v>0</v>
      </c>
      <c r="S286" s="52">
        <v>0.037883440000000004</v>
      </c>
      <c r="T286" s="52">
        <v>0</v>
      </c>
      <c r="U286" s="52"/>
      <c r="V286" s="55">
        <v>0.53999428</v>
      </c>
      <c r="W286" s="101"/>
    </row>
    <row r="287" spans="1:23" ht="12.75">
      <c r="A287" s="210">
        <v>126</v>
      </c>
      <c r="B287" s="209" t="s">
        <v>316</v>
      </c>
      <c r="C287" s="210">
        <v>2</v>
      </c>
      <c r="D287" s="52"/>
      <c r="E287" s="52">
        <v>1</v>
      </c>
      <c r="F287" s="52">
        <v>0.03309458</v>
      </c>
      <c r="G287" s="52">
        <v>0</v>
      </c>
      <c r="H287" s="52">
        <v>0</v>
      </c>
      <c r="I287" s="52">
        <v>0.03613078</v>
      </c>
      <c r="J287" s="52">
        <v>0</v>
      </c>
      <c r="K287" s="52">
        <v>0.02155702</v>
      </c>
      <c r="L287" s="52">
        <v>0.00516154</v>
      </c>
      <c r="M287" s="52">
        <v>0.00941222</v>
      </c>
      <c r="N287" s="52">
        <v>0</v>
      </c>
      <c r="O287" s="52">
        <v>0</v>
      </c>
      <c r="P287" s="52">
        <v>0.03096924</v>
      </c>
      <c r="Q287" s="54">
        <f aca="true" t="shared" si="5" ref="Q287:Q292">V287-U287-SUM(F287:I287,N287:P287,R287:S287)</f>
        <v>0.56701204</v>
      </c>
      <c r="R287" s="52">
        <v>0</v>
      </c>
      <c r="S287" s="52">
        <v>0.03279096</v>
      </c>
      <c r="T287" s="52">
        <v>0</v>
      </c>
      <c r="U287" s="52"/>
      <c r="V287" s="55">
        <v>0.6999976</v>
      </c>
      <c r="W287" s="101"/>
    </row>
    <row r="288" spans="1:23" ht="12.75">
      <c r="A288" s="210"/>
      <c r="B288" s="209"/>
      <c r="C288" s="210"/>
      <c r="D288" s="52"/>
      <c r="E288" s="52">
        <v>4</v>
      </c>
      <c r="F288" s="52">
        <v>0.03309458</v>
      </c>
      <c r="G288" s="52">
        <v>0</v>
      </c>
      <c r="H288" s="52">
        <v>0</v>
      </c>
      <c r="I288" s="52">
        <v>0.03613078</v>
      </c>
      <c r="J288" s="52">
        <v>0</v>
      </c>
      <c r="K288" s="52">
        <v>0.02155702</v>
      </c>
      <c r="L288" s="52">
        <v>0.00516154</v>
      </c>
      <c r="M288" s="52">
        <v>0.00941222</v>
      </c>
      <c r="N288" s="52">
        <v>0</v>
      </c>
      <c r="O288" s="52">
        <v>0</v>
      </c>
      <c r="P288" s="52">
        <v>0.03096924</v>
      </c>
      <c r="Q288" s="54">
        <f t="shared" si="5"/>
        <v>0.4870064800000001</v>
      </c>
      <c r="R288" s="52">
        <v>0</v>
      </c>
      <c r="S288" s="52">
        <v>0.03279096</v>
      </c>
      <c r="T288" s="52">
        <v>0</v>
      </c>
      <c r="U288" s="52"/>
      <c r="V288" s="55">
        <v>0.6199920400000001</v>
      </c>
      <c r="W288" s="101"/>
    </row>
    <row r="289" spans="1:23" ht="12.75">
      <c r="A289" s="210">
        <v>127</v>
      </c>
      <c r="B289" s="209" t="s">
        <v>316</v>
      </c>
      <c r="C289" s="210">
        <v>4</v>
      </c>
      <c r="D289" s="52"/>
      <c r="E289" s="52">
        <v>1</v>
      </c>
      <c r="F289" s="52">
        <v>0.0312648</v>
      </c>
      <c r="G289" s="52">
        <v>0</v>
      </c>
      <c r="H289" s="52">
        <v>0.03321885</v>
      </c>
      <c r="I289" s="52">
        <v>0.03321885</v>
      </c>
      <c r="J289" s="52">
        <v>0</v>
      </c>
      <c r="K289" s="52">
        <v>0.019819649999999998</v>
      </c>
      <c r="L289" s="52">
        <v>0.00474555</v>
      </c>
      <c r="M289" s="52">
        <v>0.00865365</v>
      </c>
      <c r="N289" s="52">
        <v>0.00642045</v>
      </c>
      <c r="O289" s="52">
        <v>0.00642045</v>
      </c>
      <c r="P289" s="52">
        <v>0.03154395</v>
      </c>
      <c r="Q289" s="54">
        <f t="shared" si="5"/>
        <v>0.52803617</v>
      </c>
      <c r="R289" s="52">
        <v>0</v>
      </c>
      <c r="S289" s="52">
        <v>0.02986905</v>
      </c>
      <c r="T289" s="52">
        <v>0</v>
      </c>
      <c r="U289" s="52"/>
      <c r="V289" s="55">
        <v>0.69999257</v>
      </c>
      <c r="W289" s="101"/>
    </row>
    <row r="290" spans="1:23" ht="12.75">
      <c r="A290" s="210"/>
      <c r="B290" s="209"/>
      <c r="C290" s="210"/>
      <c r="D290" s="52"/>
      <c r="E290" s="52">
        <v>4</v>
      </c>
      <c r="F290" s="52">
        <v>0.0312648</v>
      </c>
      <c r="G290" s="52">
        <v>0</v>
      </c>
      <c r="H290" s="52">
        <v>0.03321885</v>
      </c>
      <c r="I290" s="52">
        <v>0.03321885</v>
      </c>
      <c r="J290" s="52">
        <v>0</v>
      </c>
      <c r="K290" s="52">
        <v>0.019819649999999998</v>
      </c>
      <c r="L290" s="52">
        <v>0.00474555</v>
      </c>
      <c r="M290" s="52">
        <v>0.00865365</v>
      </c>
      <c r="N290" s="52">
        <v>0.00642045</v>
      </c>
      <c r="O290" s="52">
        <v>0.00642045</v>
      </c>
      <c r="P290" s="52">
        <v>0.03154395</v>
      </c>
      <c r="Q290" s="54">
        <f t="shared" si="5"/>
        <v>0.44803574999999995</v>
      </c>
      <c r="R290" s="52">
        <v>0</v>
      </c>
      <c r="S290" s="52">
        <v>0.02986905</v>
      </c>
      <c r="T290" s="52">
        <v>0</v>
      </c>
      <c r="U290" s="52"/>
      <c r="V290" s="55">
        <v>0.61999215</v>
      </c>
      <c r="W290" s="101"/>
    </row>
    <row r="291" spans="1:23" ht="12.75">
      <c r="A291" s="210">
        <v>128</v>
      </c>
      <c r="B291" s="209" t="s">
        <v>169</v>
      </c>
      <c r="C291" s="210" t="s">
        <v>183</v>
      </c>
      <c r="D291" s="52"/>
      <c r="E291" s="52">
        <v>1</v>
      </c>
      <c r="F291" s="52">
        <v>0.05838236</v>
      </c>
      <c r="G291" s="52">
        <v>0</v>
      </c>
      <c r="H291" s="52">
        <v>0</v>
      </c>
      <c r="I291" s="52">
        <v>0.02136674</v>
      </c>
      <c r="J291" s="52">
        <v>0</v>
      </c>
      <c r="K291" s="52">
        <v>0.02136674</v>
      </c>
      <c r="L291" s="52">
        <v>0</v>
      </c>
      <c r="M291" s="52">
        <v>0</v>
      </c>
      <c r="N291" s="52">
        <v>0</v>
      </c>
      <c r="O291" s="52">
        <v>0</v>
      </c>
      <c r="P291" s="52">
        <v>0.021667679999999998</v>
      </c>
      <c r="Q291" s="54">
        <f t="shared" si="5"/>
        <v>0.4360172199999999</v>
      </c>
      <c r="R291" s="52">
        <v>0</v>
      </c>
      <c r="S291" s="52">
        <v>0.022570499999999997</v>
      </c>
      <c r="T291" s="52">
        <v>0</v>
      </c>
      <c r="U291" s="52"/>
      <c r="V291" s="55">
        <v>0.5600044999999999</v>
      </c>
      <c r="W291" s="101"/>
    </row>
    <row r="292" spans="1:23" ht="12.75">
      <c r="A292" s="210"/>
      <c r="B292" s="209"/>
      <c r="C292" s="210"/>
      <c r="D292" s="52"/>
      <c r="E292" s="52">
        <v>4</v>
      </c>
      <c r="F292" s="52">
        <v>0.05838236</v>
      </c>
      <c r="G292" s="52">
        <v>0</v>
      </c>
      <c r="H292" s="52">
        <v>0</v>
      </c>
      <c r="I292" s="52">
        <v>0.02136674</v>
      </c>
      <c r="J292" s="52">
        <v>0</v>
      </c>
      <c r="K292" s="52">
        <v>0.02136674</v>
      </c>
      <c r="L292" s="52">
        <v>0</v>
      </c>
      <c r="M292" s="52">
        <v>0</v>
      </c>
      <c r="N292" s="52">
        <v>0</v>
      </c>
      <c r="O292" s="52">
        <v>0</v>
      </c>
      <c r="P292" s="52">
        <v>0.021667679999999998</v>
      </c>
      <c r="Q292" s="54">
        <f t="shared" si="5"/>
        <v>0.35601202</v>
      </c>
      <c r="R292" s="52">
        <v>0</v>
      </c>
      <c r="S292" s="52">
        <v>0.022570499999999997</v>
      </c>
      <c r="T292" s="52">
        <v>0</v>
      </c>
      <c r="U292" s="52"/>
      <c r="V292" s="55">
        <v>0.47999929999999996</v>
      </c>
      <c r="W292" s="101"/>
    </row>
    <row r="293" spans="1:23" ht="12.75">
      <c r="A293" s="52">
        <v>129</v>
      </c>
      <c r="B293" s="53" t="s">
        <v>169</v>
      </c>
      <c r="C293" s="52">
        <v>8</v>
      </c>
      <c r="D293" s="52"/>
      <c r="E293" s="52">
        <v>1</v>
      </c>
      <c r="F293" s="52">
        <v>0.012165120000000001</v>
      </c>
      <c r="G293" s="52">
        <v>0</v>
      </c>
      <c r="H293" s="52">
        <v>0</v>
      </c>
      <c r="I293" s="52">
        <v>0.00589824</v>
      </c>
      <c r="J293" s="52">
        <v>0</v>
      </c>
      <c r="K293" s="52">
        <v>0</v>
      </c>
      <c r="L293" s="52">
        <v>0.0020889600000000004</v>
      </c>
      <c r="M293" s="52">
        <v>0.00380928</v>
      </c>
      <c r="N293" s="52">
        <v>0</v>
      </c>
      <c r="O293" s="52">
        <v>0</v>
      </c>
      <c r="P293" s="52">
        <v>0.01929216</v>
      </c>
      <c r="Q293" s="52">
        <v>0.31236095999999997</v>
      </c>
      <c r="R293" s="52">
        <v>0</v>
      </c>
      <c r="S293" s="52">
        <v>0.0202752</v>
      </c>
      <c r="T293" s="52">
        <v>0</v>
      </c>
      <c r="U293" s="52"/>
      <c r="V293" s="55">
        <v>0.36999168</v>
      </c>
      <c r="W293" s="101"/>
    </row>
    <row r="294" spans="1:23" ht="12.75">
      <c r="A294" s="52">
        <v>130</v>
      </c>
      <c r="B294" s="53" t="s">
        <v>169</v>
      </c>
      <c r="C294" s="52" t="s">
        <v>294</v>
      </c>
      <c r="D294" s="52"/>
      <c r="E294" s="52">
        <v>1</v>
      </c>
      <c r="F294" s="52">
        <v>0.043168689999999996</v>
      </c>
      <c r="G294" s="52">
        <v>0</v>
      </c>
      <c r="H294" s="52">
        <v>0.0024953</v>
      </c>
      <c r="I294" s="52">
        <v>0</v>
      </c>
      <c r="J294" s="52">
        <v>0</v>
      </c>
      <c r="K294" s="52">
        <v>0</v>
      </c>
      <c r="L294" s="52">
        <v>0</v>
      </c>
      <c r="M294" s="52">
        <v>0</v>
      </c>
      <c r="N294" s="52">
        <v>0.01522133</v>
      </c>
      <c r="O294" s="52">
        <v>0.01522133</v>
      </c>
      <c r="P294" s="52">
        <v>0.01172791</v>
      </c>
      <c r="Q294" s="52">
        <v>0.29269869000000004</v>
      </c>
      <c r="R294" s="52">
        <v>0</v>
      </c>
      <c r="S294" s="52">
        <v>0.01946334</v>
      </c>
      <c r="T294" s="52">
        <v>0</v>
      </c>
      <c r="U294" s="52"/>
      <c r="V294" s="55">
        <v>0.39999659000000004</v>
      </c>
      <c r="W294" s="101"/>
    </row>
    <row r="295" spans="1:23" ht="12.75">
      <c r="A295" s="52">
        <v>131</v>
      </c>
      <c r="B295" s="53" t="s">
        <v>169</v>
      </c>
      <c r="C295" s="52">
        <v>10</v>
      </c>
      <c r="D295" s="52"/>
      <c r="E295" s="52">
        <v>1</v>
      </c>
      <c r="F295" s="52">
        <v>0.011643200000000001</v>
      </c>
      <c r="G295" s="52">
        <v>0</v>
      </c>
      <c r="H295" s="52">
        <v>0</v>
      </c>
      <c r="I295" s="52">
        <v>0.00588288</v>
      </c>
      <c r="J295" s="52">
        <v>0</v>
      </c>
      <c r="K295" s="52">
        <v>0</v>
      </c>
      <c r="L295" s="52">
        <v>0.00208352</v>
      </c>
      <c r="M295" s="52">
        <v>0.00379936</v>
      </c>
      <c r="N295" s="52">
        <v>0</v>
      </c>
      <c r="O295" s="52">
        <v>0</v>
      </c>
      <c r="P295" s="52">
        <v>0.01924192</v>
      </c>
      <c r="Q295" s="52">
        <v>0.31289568</v>
      </c>
      <c r="R295" s="52">
        <v>0</v>
      </c>
      <c r="S295" s="52">
        <v>0.020344960000000002</v>
      </c>
      <c r="T295" s="52">
        <v>0</v>
      </c>
      <c r="U295" s="52"/>
      <c r="V295" s="55">
        <v>0.37000864000000006</v>
      </c>
      <c r="W295" s="101"/>
    </row>
    <row r="296" spans="1:23" ht="12.75">
      <c r="A296" s="52">
        <v>132</v>
      </c>
      <c r="B296" s="53" t="s">
        <v>169</v>
      </c>
      <c r="C296" s="52">
        <v>12</v>
      </c>
      <c r="D296" s="52"/>
      <c r="E296" s="52">
        <v>1</v>
      </c>
      <c r="F296" s="52">
        <v>0.014856100000000002</v>
      </c>
      <c r="G296" s="52">
        <v>0</v>
      </c>
      <c r="H296" s="52">
        <v>0</v>
      </c>
      <c r="I296" s="52">
        <v>0.01018704</v>
      </c>
      <c r="J296" s="52">
        <v>0</v>
      </c>
      <c r="K296" s="52">
        <v>0</v>
      </c>
      <c r="L296" s="52">
        <v>0.00360791</v>
      </c>
      <c r="M296" s="52">
        <v>0.00657913</v>
      </c>
      <c r="N296" s="52">
        <v>0</v>
      </c>
      <c r="O296" s="52">
        <v>0</v>
      </c>
      <c r="P296" s="52">
        <v>0.02652875</v>
      </c>
      <c r="Q296" s="52">
        <v>0.43040244</v>
      </c>
      <c r="R296" s="52">
        <v>0</v>
      </c>
      <c r="S296" s="52">
        <v>0.028014360000000002</v>
      </c>
      <c r="T296" s="52">
        <v>0</v>
      </c>
      <c r="U296" s="52"/>
      <c r="V296" s="55">
        <v>0.50998869</v>
      </c>
      <c r="W296" s="101"/>
    </row>
    <row r="297" spans="1:23" ht="12.75">
      <c r="A297" s="52">
        <v>133</v>
      </c>
      <c r="B297" s="53" t="s">
        <v>169</v>
      </c>
      <c r="C297" s="52">
        <v>14</v>
      </c>
      <c r="D297" s="52"/>
      <c r="E297" s="52">
        <v>1</v>
      </c>
      <c r="F297" s="52">
        <v>0.020772719999999998</v>
      </c>
      <c r="G297" s="52">
        <v>0</v>
      </c>
      <c r="H297" s="52">
        <v>0</v>
      </c>
      <c r="I297" s="52">
        <v>0.00844992</v>
      </c>
      <c r="J297" s="52">
        <v>0</v>
      </c>
      <c r="K297" s="52">
        <v>0</v>
      </c>
      <c r="L297" s="52">
        <v>0.00299268</v>
      </c>
      <c r="M297" s="52">
        <v>0.00545724</v>
      </c>
      <c r="N297" s="52">
        <v>0</v>
      </c>
      <c r="O297" s="52">
        <v>0</v>
      </c>
      <c r="P297" s="52">
        <v>0.026582039999999998</v>
      </c>
      <c r="Q297" s="52">
        <v>0.42619283999999996</v>
      </c>
      <c r="R297" s="52">
        <v>0</v>
      </c>
      <c r="S297" s="52">
        <v>0.027990360000000002</v>
      </c>
      <c r="T297" s="52">
        <v>0</v>
      </c>
      <c r="U297" s="52"/>
      <c r="V297" s="55">
        <v>0.50998788</v>
      </c>
      <c r="W297" s="101"/>
    </row>
    <row r="298" spans="1:23" ht="12.75">
      <c r="A298" s="52">
        <v>134</v>
      </c>
      <c r="B298" s="53" t="s">
        <v>169</v>
      </c>
      <c r="C298" s="52">
        <v>18</v>
      </c>
      <c r="D298" s="52"/>
      <c r="E298" s="52">
        <v>1</v>
      </c>
      <c r="F298" s="52">
        <v>0.017679200000000003</v>
      </c>
      <c r="G298" s="52">
        <v>0</v>
      </c>
      <c r="H298" s="52">
        <v>0</v>
      </c>
      <c r="I298" s="52">
        <v>0</v>
      </c>
      <c r="J298" s="52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0</v>
      </c>
      <c r="P298" s="52">
        <v>0.043692879999999996</v>
      </c>
      <c r="Q298" s="52">
        <v>0.26089448</v>
      </c>
      <c r="R298" s="52">
        <v>0</v>
      </c>
      <c r="S298" s="52">
        <v>0.04773384</v>
      </c>
      <c r="T298" s="52">
        <v>0</v>
      </c>
      <c r="U298" s="52"/>
      <c r="V298" s="55">
        <v>0.3700004</v>
      </c>
      <c r="W298" s="101"/>
    </row>
    <row r="299" spans="1:23" ht="12.75">
      <c r="A299" s="52">
        <v>135</v>
      </c>
      <c r="B299" s="53" t="s">
        <v>317</v>
      </c>
      <c r="C299" s="52" t="s">
        <v>183</v>
      </c>
      <c r="D299" s="52"/>
      <c r="E299" s="52">
        <v>1</v>
      </c>
      <c r="F299" s="52">
        <v>0.023478</v>
      </c>
      <c r="G299" s="52">
        <v>0</v>
      </c>
      <c r="H299" s="52">
        <v>0.00219128</v>
      </c>
      <c r="I299" s="52">
        <v>0.01502592</v>
      </c>
      <c r="J299" s="52">
        <v>0</v>
      </c>
      <c r="K299" s="52">
        <v>0</v>
      </c>
      <c r="L299" s="52">
        <v>0.0053216800000000005</v>
      </c>
      <c r="M299" s="52">
        <v>0.00970424</v>
      </c>
      <c r="N299" s="52">
        <v>0.00876512</v>
      </c>
      <c r="O299" s="52">
        <v>0.00876512</v>
      </c>
      <c r="P299" s="52">
        <v>0.03193008</v>
      </c>
      <c r="Q299" s="52">
        <v>0.41603016</v>
      </c>
      <c r="R299" s="52">
        <v>0</v>
      </c>
      <c r="S299" s="52">
        <v>0.033808319999999996</v>
      </c>
      <c r="T299" s="52">
        <v>0</v>
      </c>
      <c r="U299" s="52"/>
      <c r="V299" s="55">
        <v>0.539994</v>
      </c>
      <c r="W299" s="101"/>
    </row>
    <row r="300" spans="1:23" ht="12.75">
      <c r="A300" s="210">
        <v>136</v>
      </c>
      <c r="B300" s="209" t="s">
        <v>263</v>
      </c>
      <c r="C300" s="210">
        <v>62</v>
      </c>
      <c r="D300" s="52"/>
      <c r="E300" s="52">
        <v>1</v>
      </c>
      <c r="F300" s="52">
        <v>0.05601791999999999</v>
      </c>
      <c r="G300" s="52">
        <v>0</v>
      </c>
      <c r="H300" s="52">
        <v>0.0017505599999999997</v>
      </c>
      <c r="I300" s="52">
        <v>0.03471944</v>
      </c>
      <c r="J300" s="52">
        <v>0</v>
      </c>
      <c r="K300" s="52">
        <v>0.020714959999999994</v>
      </c>
      <c r="L300" s="52">
        <v>0.00495992</v>
      </c>
      <c r="M300" s="52">
        <v>0.009044559999999998</v>
      </c>
      <c r="N300" s="52">
        <v>0.007002239999999999</v>
      </c>
      <c r="O300" s="52">
        <v>0.007002239999999999</v>
      </c>
      <c r="P300" s="52">
        <v>0.0204232</v>
      </c>
      <c r="Q300" s="54">
        <f>V300-U300-SUM(F300:I300,N300:P300,R300:S300)</f>
        <v>0.5520739300000002</v>
      </c>
      <c r="R300" s="52">
        <v>0</v>
      </c>
      <c r="S300" s="52">
        <v>0.021006719999999996</v>
      </c>
      <c r="T300" s="52">
        <v>0</v>
      </c>
      <c r="U300" s="52"/>
      <c r="V300" s="55">
        <v>0.6999962500000001</v>
      </c>
      <c r="W300" s="101"/>
    </row>
    <row r="301" spans="1:23" ht="12.75">
      <c r="A301" s="210"/>
      <c r="B301" s="209"/>
      <c r="C301" s="210"/>
      <c r="D301" s="52"/>
      <c r="E301" s="52">
        <v>4</v>
      </c>
      <c r="F301" s="52">
        <v>0.05601791999999999</v>
      </c>
      <c r="G301" s="52">
        <v>0</v>
      </c>
      <c r="H301" s="52">
        <v>0.0017505599999999997</v>
      </c>
      <c r="I301" s="52">
        <v>0.03471944</v>
      </c>
      <c r="J301" s="52">
        <v>0</v>
      </c>
      <c r="K301" s="52">
        <v>0.020714959999999994</v>
      </c>
      <c r="L301" s="52">
        <v>0.00495992</v>
      </c>
      <c r="M301" s="52">
        <v>0.009044559999999998</v>
      </c>
      <c r="N301" s="52">
        <v>0.007002239999999999</v>
      </c>
      <c r="O301" s="52">
        <v>0.007002239999999999</v>
      </c>
      <c r="P301" s="52">
        <v>0.0204232</v>
      </c>
      <c r="Q301" s="54">
        <f>V301-U301-SUM(F301:I301,N301:P301,R301:S301)</f>
        <v>0.47206768</v>
      </c>
      <c r="R301" s="52">
        <v>0</v>
      </c>
      <c r="S301" s="52">
        <v>0.021006719999999996</v>
      </c>
      <c r="T301" s="52">
        <v>0</v>
      </c>
      <c r="U301" s="52"/>
      <c r="V301" s="55">
        <v>0.6199899999999999</v>
      </c>
      <c r="W301" s="101"/>
    </row>
    <row r="302" spans="1:23" ht="12.75">
      <c r="A302" s="52">
        <v>137</v>
      </c>
      <c r="B302" s="53" t="s">
        <v>280</v>
      </c>
      <c r="C302" s="52">
        <v>16</v>
      </c>
      <c r="D302" s="52"/>
      <c r="E302" s="52">
        <v>1</v>
      </c>
      <c r="F302" s="52">
        <v>0.04080398999999999</v>
      </c>
      <c r="G302" s="52">
        <v>0</v>
      </c>
      <c r="H302" s="52">
        <v>0.00202573</v>
      </c>
      <c r="I302" s="52">
        <v>0.013890719999999999</v>
      </c>
      <c r="J302" s="52">
        <v>0</v>
      </c>
      <c r="K302" s="52">
        <v>0</v>
      </c>
      <c r="L302" s="52">
        <v>0.00491963</v>
      </c>
      <c r="M302" s="52">
        <v>0.00897109</v>
      </c>
      <c r="N302" s="52">
        <v>0.00926048</v>
      </c>
      <c r="O302" s="52">
        <v>0.00926048</v>
      </c>
      <c r="P302" s="52">
        <v>0.02257242</v>
      </c>
      <c r="Q302" s="52">
        <v>0.41816854999999997</v>
      </c>
      <c r="R302" s="52">
        <v>0</v>
      </c>
      <c r="S302" s="52">
        <v>0.024019369999999998</v>
      </c>
      <c r="T302" s="52">
        <v>0</v>
      </c>
      <c r="U302" s="52"/>
      <c r="V302" s="55">
        <v>0.5400017399999999</v>
      </c>
      <c r="W302" s="101"/>
    </row>
    <row r="303" spans="1:23" ht="12.75">
      <c r="A303" s="52">
        <v>138</v>
      </c>
      <c r="B303" s="53" t="s">
        <v>280</v>
      </c>
      <c r="C303" s="52">
        <v>24</v>
      </c>
      <c r="D303" s="52"/>
      <c r="E303" s="52">
        <v>1</v>
      </c>
      <c r="F303" s="52">
        <v>0.04256406</v>
      </c>
      <c r="G303" s="52">
        <v>0</v>
      </c>
      <c r="H303" s="52">
        <v>0</v>
      </c>
      <c r="I303" s="52">
        <v>0.01230768</v>
      </c>
      <c r="J303" s="52">
        <v>0</v>
      </c>
      <c r="K303" s="52">
        <v>0</v>
      </c>
      <c r="L303" s="52">
        <v>0.00435897</v>
      </c>
      <c r="M303" s="52">
        <v>0.00794871</v>
      </c>
      <c r="N303" s="52">
        <v>0</v>
      </c>
      <c r="O303" s="52">
        <v>0</v>
      </c>
      <c r="P303" s="52">
        <v>0.026666639999999995</v>
      </c>
      <c r="Q303" s="52">
        <v>0.4302559799999999</v>
      </c>
      <c r="R303" s="52">
        <v>0</v>
      </c>
      <c r="S303" s="52">
        <v>0.028205099999999997</v>
      </c>
      <c r="T303" s="52">
        <v>0</v>
      </c>
      <c r="U303" s="52"/>
      <c r="V303" s="55">
        <v>0.5399994599999999</v>
      </c>
      <c r="W303" s="101"/>
    </row>
    <row r="304" spans="1:23" ht="12.75">
      <c r="A304" s="52">
        <v>139</v>
      </c>
      <c r="B304" s="53" t="s">
        <v>278</v>
      </c>
      <c r="C304" s="52">
        <v>32</v>
      </c>
      <c r="D304" s="52"/>
      <c r="E304" s="52">
        <v>1</v>
      </c>
      <c r="F304" s="52">
        <v>0.05838792</v>
      </c>
      <c r="G304" s="52">
        <v>0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0.01010028</v>
      </c>
      <c r="Q304" s="52">
        <v>0.3209952</v>
      </c>
      <c r="R304" s="52">
        <v>0</v>
      </c>
      <c r="S304" s="52">
        <v>0.010515360000000001</v>
      </c>
      <c r="T304" s="52">
        <v>0</v>
      </c>
      <c r="U304" s="52"/>
      <c r="V304" s="55">
        <v>0.39999876</v>
      </c>
      <c r="W304" s="101"/>
    </row>
    <row r="305" spans="1:23" ht="12.75">
      <c r="A305" s="210">
        <v>140</v>
      </c>
      <c r="B305" s="209" t="s">
        <v>278</v>
      </c>
      <c r="C305" s="210" t="s">
        <v>295</v>
      </c>
      <c r="D305" s="52"/>
      <c r="E305" s="52">
        <v>1</v>
      </c>
      <c r="F305" s="52">
        <v>0.07830345000000001</v>
      </c>
      <c r="G305" s="52">
        <v>0</v>
      </c>
      <c r="H305" s="52">
        <v>0</v>
      </c>
      <c r="I305" s="52">
        <v>0.04254845</v>
      </c>
      <c r="J305" s="52">
        <v>0</v>
      </c>
      <c r="K305" s="52">
        <v>0.02538605</v>
      </c>
      <c r="L305" s="52">
        <v>0.006078350000000001</v>
      </c>
      <c r="M305" s="52">
        <v>0.011084050000000002</v>
      </c>
      <c r="N305" s="52">
        <v>0</v>
      </c>
      <c r="O305" s="52">
        <v>0</v>
      </c>
      <c r="P305" s="52">
        <v>0.02610115</v>
      </c>
      <c r="Q305" s="54">
        <f aca="true" t="shared" si="6" ref="Q305:Q311">V305-U305-SUM(F305:I305,N305:P305,R305:S305)</f>
        <v>0.52515651</v>
      </c>
      <c r="R305" s="52">
        <v>0</v>
      </c>
      <c r="S305" s="52">
        <v>0.0278889</v>
      </c>
      <c r="T305" s="52">
        <v>0</v>
      </c>
      <c r="U305" s="52"/>
      <c r="V305" s="55">
        <v>0.69999846</v>
      </c>
      <c r="W305" s="101"/>
    </row>
    <row r="306" spans="1:23" ht="12.75">
      <c r="A306" s="210"/>
      <c r="B306" s="209"/>
      <c r="C306" s="210"/>
      <c r="D306" s="52"/>
      <c r="E306" s="52">
        <v>4</v>
      </c>
      <c r="F306" s="52">
        <v>0.07830345000000001</v>
      </c>
      <c r="G306" s="52">
        <v>0</v>
      </c>
      <c r="H306" s="52">
        <v>0</v>
      </c>
      <c r="I306" s="52">
        <v>0.04254845</v>
      </c>
      <c r="J306" s="52">
        <v>0</v>
      </c>
      <c r="K306" s="52">
        <v>0.02538605</v>
      </c>
      <c r="L306" s="52">
        <v>0.006078350000000001</v>
      </c>
      <c r="M306" s="52">
        <v>0.011084050000000002</v>
      </c>
      <c r="N306" s="52">
        <v>0</v>
      </c>
      <c r="O306" s="52">
        <v>0</v>
      </c>
      <c r="P306" s="52">
        <v>0.02610115</v>
      </c>
      <c r="Q306" s="54">
        <f t="shared" si="6"/>
        <v>0.44514975</v>
      </c>
      <c r="R306" s="52">
        <v>0</v>
      </c>
      <c r="S306" s="52">
        <v>0.0278889</v>
      </c>
      <c r="T306" s="52">
        <v>0</v>
      </c>
      <c r="U306" s="52"/>
      <c r="V306" s="55">
        <v>0.6199917</v>
      </c>
      <c r="W306" s="101"/>
    </row>
    <row r="307" spans="1:23" ht="12.75">
      <c r="A307" s="210">
        <v>141</v>
      </c>
      <c r="B307" s="209" t="s">
        <v>278</v>
      </c>
      <c r="C307" s="210">
        <v>108</v>
      </c>
      <c r="D307" s="52"/>
      <c r="E307" s="52">
        <v>1</v>
      </c>
      <c r="F307" s="52">
        <v>0.06909888</v>
      </c>
      <c r="G307" s="52">
        <v>0</v>
      </c>
      <c r="H307" s="52">
        <v>0</v>
      </c>
      <c r="I307" s="52">
        <v>0.03754688</v>
      </c>
      <c r="J307" s="52">
        <v>0</v>
      </c>
      <c r="K307" s="52">
        <v>0.02240192</v>
      </c>
      <c r="L307" s="52">
        <v>0.005363840000000001</v>
      </c>
      <c r="M307" s="52">
        <v>0.00978112</v>
      </c>
      <c r="N307" s="52">
        <v>0</v>
      </c>
      <c r="O307" s="52">
        <v>0</v>
      </c>
      <c r="P307" s="52">
        <v>0.021455360000000003</v>
      </c>
      <c r="Q307" s="54">
        <f t="shared" si="6"/>
        <v>0.5491733900000001</v>
      </c>
      <c r="R307" s="52">
        <v>0</v>
      </c>
      <c r="S307" s="52">
        <v>0.02271744</v>
      </c>
      <c r="T307" s="52">
        <v>0</v>
      </c>
      <c r="U307" s="52"/>
      <c r="V307" s="55">
        <v>0.6999919500000001</v>
      </c>
      <c r="W307" s="101"/>
    </row>
    <row r="308" spans="1:23" ht="12.75">
      <c r="A308" s="210"/>
      <c r="B308" s="209"/>
      <c r="C308" s="210"/>
      <c r="D308" s="52"/>
      <c r="E308" s="52">
        <v>4</v>
      </c>
      <c r="F308" s="52">
        <v>0.06909888</v>
      </c>
      <c r="G308" s="52">
        <v>0</v>
      </c>
      <c r="H308" s="52">
        <v>0</v>
      </c>
      <c r="I308" s="52">
        <v>0.03754688</v>
      </c>
      <c r="J308" s="52">
        <v>0</v>
      </c>
      <c r="K308" s="52">
        <v>0.02240192</v>
      </c>
      <c r="L308" s="52">
        <v>0.005363840000000001</v>
      </c>
      <c r="M308" s="52">
        <v>0.00978112</v>
      </c>
      <c r="N308" s="52">
        <v>0</v>
      </c>
      <c r="O308" s="52">
        <v>0</v>
      </c>
      <c r="P308" s="52">
        <v>0.021455360000000003</v>
      </c>
      <c r="Q308" s="54">
        <f t="shared" si="6"/>
        <v>0.4691782400000001</v>
      </c>
      <c r="R308" s="52">
        <v>0</v>
      </c>
      <c r="S308" s="52">
        <v>0.02271744</v>
      </c>
      <c r="T308" s="52">
        <v>0</v>
      </c>
      <c r="U308" s="52"/>
      <c r="V308" s="55">
        <v>0.6199968000000001</v>
      </c>
      <c r="W308" s="101"/>
    </row>
    <row r="309" spans="1:23" ht="12.75">
      <c r="A309" s="52">
        <v>142</v>
      </c>
      <c r="B309" s="53" t="s">
        <v>277</v>
      </c>
      <c r="C309" s="52">
        <v>5</v>
      </c>
      <c r="D309" s="52"/>
      <c r="E309" s="52">
        <v>1</v>
      </c>
      <c r="F309" s="52">
        <v>0.03684212</v>
      </c>
      <c r="G309" s="52">
        <v>0</v>
      </c>
      <c r="H309" s="52">
        <v>0</v>
      </c>
      <c r="I309" s="52">
        <v>0</v>
      </c>
      <c r="J309" s="52">
        <v>0</v>
      </c>
      <c r="K309" s="52">
        <v>0</v>
      </c>
      <c r="L309" s="52">
        <v>0</v>
      </c>
      <c r="M309" s="52">
        <v>0</v>
      </c>
      <c r="N309" s="52">
        <v>0</v>
      </c>
      <c r="O309" s="52">
        <v>0</v>
      </c>
      <c r="P309" s="52">
        <v>0.01785715</v>
      </c>
      <c r="Q309" s="52">
        <v>0.31616553999999997</v>
      </c>
      <c r="R309" s="52">
        <v>0</v>
      </c>
      <c r="S309" s="52">
        <v>0.02913535</v>
      </c>
      <c r="T309" s="52">
        <v>0</v>
      </c>
      <c r="U309" s="52"/>
      <c r="V309" s="55">
        <v>0.40000015999999994</v>
      </c>
      <c r="W309" s="101"/>
    </row>
    <row r="310" spans="1:23" ht="12.75">
      <c r="A310" s="210">
        <v>143</v>
      </c>
      <c r="B310" s="209" t="s">
        <v>264</v>
      </c>
      <c r="C310" s="210">
        <v>326</v>
      </c>
      <c r="D310" s="52"/>
      <c r="E310" s="52">
        <v>1</v>
      </c>
      <c r="F310" s="52">
        <v>0.03252648</v>
      </c>
      <c r="G310" s="52">
        <v>0</v>
      </c>
      <c r="H310" s="52">
        <v>0</v>
      </c>
      <c r="I310" s="52">
        <v>0.02510816</v>
      </c>
      <c r="J310" s="52">
        <v>0</v>
      </c>
      <c r="K310" s="52">
        <v>0.02025772</v>
      </c>
      <c r="L310" s="52">
        <v>0.004850440000000001</v>
      </c>
      <c r="M310" s="52">
        <v>0</v>
      </c>
      <c r="N310" s="52">
        <v>0</v>
      </c>
      <c r="O310" s="52">
        <v>0</v>
      </c>
      <c r="P310" s="52">
        <v>0.02082836</v>
      </c>
      <c r="Q310" s="54">
        <f t="shared" si="6"/>
        <v>0.5619153399999999</v>
      </c>
      <c r="R310" s="52">
        <v>0</v>
      </c>
      <c r="S310" s="52">
        <v>0.05963188</v>
      </c>
      <c r="T310" s="52">
        <v>0</v>
      </c>
      <c r="U310" s="52"/>
      <c r="V310" s="55">
        <v>0.7000102199999999</v>
      </c>
      <c r="W310" s="101"/>
    </row>
    <row r="311" spans="1:23" ht="12.75">
      <c r="A311" s="210"/>
      <c r="B311" s="209"/>
      <c r="C311" s="210"/>
      <c r="D311" s="52"/>
      <c r="E311" s="52">
        <v>4</v>
      </c>
      <c r="F311" s="52">
        <v>0.03252648</v>
      </c>
      <c r="G311" s="52">
        <v>0</v>
      </c>
      <c r="H311" s="52">
        <v>0</v>
      </c>
      <c r="I311" s="52">
        <v>0.02510816</v>
      </c>
      <c r="J311" s="52">
        <v>0</v>
      </c>
      <c r="K311" s="52">
        <v>0.02025772</v>
      </c>
      <c r="L311" s="52">
        <v>0.004850440000000001</v>
      </c>
      <c r="M311" s="52">
        <v>0</v>
      </c>
      <c r="N311" s="52">
        <v>0</v>
      </c>
      <c r="O311" s="52">
        <v>0</v>
      </c>
      <c r="P311" s="52">
        <v>0.02082836</v>
      </c>
      <c r="Q311" s="54">
        <f t="shared" si="6"/>
        <v>0.48190548</v>
      </c>
      <c r="R311" s="52">
        <v>0</v>
      </c>
      <c r="S311" s="52">
        <v>0.05963188</v>
      </c>
      <c r="T311" s="52">
        <v>0</v>
      </c>
      <c r="U311" s="52"/>
      <c r="V311" s="55">
        <v>0.62000036</v>
      </c>
      <c r="W311" s="101"/>
    </row>
    <row r="312" spans="1:23" ht="12.75">
      <c r="A312" s="52">
        <v>144</v>
      </c>
      <c r="B312" s="53" t="s">
        <v>296</v>
      </c>
      <c r="C312" s="52">
        <v>2</v>
      </c>
      <c r="D312" s="52"/>
      <c r="E312" s="52">
        <v>1</v>
      </c>
      <c r="F312" s="52">
        <v>0.0893435</v>
      </c>
      <c r="G312" s="52">
        <v>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0.0142715</v>
      </c>
      <c r="Q312" s="52">
        <v>0.15532475</v>
      </c>
      <c r="R312" s="52">
        <v>0</v>
      </c>
      <c r="S312" s="52">
        <v>0.015053500000000001</v>
      </c>
      <c r="T312" s="52">
        <v>0</v>
      </c>
      <c r="U312" s="52"/>
      <c r="V312" s="55">
        <v>0.27399325</v>
      </c>
      <c r="W312" s="101"/>
    </row>
    <row r="313" spans="1:23" ht="12.75">
      <c r="A313" s="52">
        <v>145</v>
      </c>
      <c r="B313" s="53" t="s">
        <v>297</v>
      </c>
      <c r="C313" s="52">
        <v>15</v>
      </c>
      <c r="D313" s="52"/>
      <c r="E313" s="52">
        <v>1</v>
      </c>
      <c r="F313" s="52">
        <v>0.0707049</v>
      </c>
      <c r="G313" s="52">
        <v>0</v>
      </c>
      <c r="H313" s="52">
        <v>0</v>
      </c>
      <c r="I313" s="52">
        <v>0.00223155</v>
      </c>
      <c r="J313" s="52">
        <v>0</v>
      </c>
      <c r="K313" s="52">
        <v>0</v>
      </c>
      <c r="L313" s="52">
        <v>0</v>
      </c>
      <c r="M313" s="52">
        <v>0.00223155</v>
      </c>
      <c r="N313" s="52">
        <v>0</v>
      </c>
      <c r="O313" s="52">
        <v>0</v>
      </c>
      <c r="P313" s="52">
        <v>0.01068795</v>
      </c>
      <c r="Q313" s="52">
        <v>0.1637253</v>
      </c>
      <c r="R313" s="52">
        <v>0</v>
      </c>
      <c r="S313" s="52">
        <v>0.02666115</v>
      </c>
      <c r="T313" s="52">
        <v>0</v>
      </c>
      <c r="U313" s="52"/>
      <c r="V313" s="55">
        <v>0.27401085000000003</v>
      </c>
      <c r="W313" s="101"/>
    </row>
    <row r="314" spans="1:23" ht="12.75">
      <c r="A314" s="52">
        <v>146</v>
      </c>
      <c r="B314" s="53" t="s">
        <v>297</v>
      </c>
      <c r="C314" s="52">
        <v>17</v>
      </c>
      <c r="D314" s="52"/>
      <c r="E314" s="52">
        <v>1</v>
      </c>
      <c r="F314" s="52">
        <v>0.0735381</v>
      </c>
      <c r="G314" s="52">
        <v>0</v>
      </c>
      <c r="H314" s="52">
        <v>0</v>
      </c>
      <c r="I314" s="52">
        <v>0.00230565</v>
      </c>
      <c r="J314" s="52">
        <v>0</v>
      </c>
      <c r="K314" s="52">
        <v>0</v>
      </c>
      <c r="L314" s="52">
        <v>0</v>
      </c>
      <c r="M314" s="52">
        <v>0.00230565</v>
      </c>
      <c r="N314" s="52">
        <v>0</v>
      </c>
      <c r="O314" s="52">
        <v>0</v>
      </c>
      <c r="P314" s="52">
        <v>0.01080015</v>
      </c>
      <c r="Q314" s="52">
        <v>0.16697759999999998</v>
      </c>
      <c r="R314" s="52">
        <v>0</v>
      </c>
      <c r="S314" s="52">
        <v>0.0203868</v>
      </c>
      <c r="T314" s="52">
        <v>0</v>
      </c>
      <c r="U314" s="52"/>
      <c r="V314" s="55">
        <v>0.2740082999999999</v>
      </c>
      <c r="W314" s="101"/>
    </row>
    <row r="315" spans="1:23" ht="12.75">
      <c r="A315" s="52">
        <v>147</v>
      </c>
      <c r="B315" s="53" t="s">
        <v>264</v>
      </c>
      <c r="C315" s="52">
        <v>294</v>
      </c>
      <c r="D315" s="52"/>
      <c r="E315" s="52">
        <v>1</v>
      </c>
      <c r="F315" s="52">
        <v>0.019482979999999997</v>
      </c>
      <c r="G315" s="52">
        <v>0</v>
      </c>
      <c r="H315" s="52">
        <v>0</v>
      </c>
      <c r="I315" s="52">
        <v>0</v>
      </c>
      <c r="J315" s="52">
        <v>0</v>
      </c>
      <c r="K315" s="52">
        <v>0</v>
      </c>
      <c r="L315" s="52">
        <v>0</v>
      </c>
      <c r="M315" s="52">
        <v>0</v>
      </c>
      <c r="N315" s="52">
        <v>0</v>
      </c>
      <c r="O315" s="52">
        <v>0</v>
      </c>
      <c r="P315" s="52">
        <v>0.014694789999999998</v>
      </c>
      <c r="Q315" s="52">
        <v>0.25014164999999994</v>
      </c>
      <c r="R315" s="52">
        <v>0</v>
      </c>
      <c r="S315" s="52">
        <v>0.015685449999999997</v>
      </c>
      <c r="T315" s="52">
        <v>0</v>
      </c>
      <c r="U315" s="52"/>
      <c r="V315" s="55">
        <v>0.3000048699999999</v>
      </c>
      <c r="W315" s="101"/>
    </row>
    <row r="316" spans="1:23" ht="12.75">
      <c r="A316" s="52">
        <v>148</v>
      </c>
      <c r="B316" s="53" t="s">
        <v>264</v>
      </c>
      <c r="C316" s="52">
        <v>296</v>
      </c>
      <c r="D316" s="52"/>
      <c r="E316" s="52">
        <v>1</v>
      </c>
      <c r="F316" s="52">
        <v>0.03625016</v>
      </c>
      <c r="G316" s="52">
        <v>0</v>
      </c>
      <c r="H316" s="52">
        <v>0</v>
      </c>
      <c r="I316" s="52">
        <v>0.009255359999999999</v>
      </c>
      <c r="J316" s="52">
        <v>0</v>
      </c>
      <c r="K316" s="52">
        <v>0</v>
      </c>
      <c r="L316" s="52">
        <v>0.00327794</v>
      </c>
      <c r="M316" s="52">
        <v>0.00597742</v>
      </c>
      <c r="N316" s="52">
        <v>0</v>
      </c>
      <c r="O316" s="52">
        <v>0</v>
      </c>
      <c r="P316" s="52">
        <v>0.02583788</v>
      </c>
      <c r="Q316" s="52">
        <v>0.41147787999999996</v>
      </c>
      <c r="R316" s="52">
        <v>0</v>
      </c>
      <c r="S316" s="52">
        <v>0.027187619999999996</v>
      </c>
      <c r="T316" s="52">
        <v>0</v>
      </c>
      <c r="U316" s="52"/>
      <c r="V316" s="55">
        <v>0.5100089</v>
      </c>
      <c r="W316" s="101"/>
    </row>
    <row r="317" spans="1:23" ht="12.75">
      <c r="A317" s="52">
        <v>149</v>
      </c>
      <c r="B317" s="53" t="s">
        <v>264</v>
      </c>
      <c r="C317" s="52">
        <v>298</v>
      </c>
      <c r="D317" s="52"/>
      <c r="E317" s="52">
        <v>1</v>
      </c>
      <c r="F317" s="52">
        <v>0.03577728</v>
      </c>
      <c r="G317" s="52">
        <v>0</v>
      </c>
      <c r="H317" s="52">
        <v>0</v>
      </c>
      <c r="I317" s="52">
        <v>0.00894432</v>
      </c>
      <c r="J317" s="52">
        <v>0</v>
      </c>
      <c r="K317" s="52">
        <v>0</v>
      </c>
      <c r="L317" s="52">
        <v>0.0031677800000000002</v>
      </c>
      <c r="M317" s="52">
        <v>0.00577654</v>
      </c>
      <c r="N317" s="52">
        <v>0</v>
      </c>
      <c r="O317" s="52">
        <v>0</v>
      </c>
      <c r="P317" s="52">
        <v>0.025528580000000002</v>
      </c>
      <c r="Q317" s="52">
        <v>0.41292944000000004</v>
      </c>
      <c r="R317" s="52">
        <v>0</v>
      </c>
      <c r="S317" s="52">
        <v>0.02683296</v>
      </c>
      <c r="T317" s="52">
        <v>0</v>
      </c>
      <c r="U317" s="52"/>
      <c r="V317" s="55">
        <v>0.51001258</v>
      </c>
      <c r="W317" s="101"/>
    </row>
    <row r="318" spans="1:23" ht="12.75">
      <c r="A318" s="52">
        <v>150</v>
      </c>
      <c r="B318" s="53" t="s">
        <v>264</v>
      </c>
      <c r="C318" s="52">
        <v>302</v>
      </c>
      <c r="D318" s="52"/>
      <c r="E318" s="52">
        <v>1</v>
      </c>
      <c r="F318" s="52">
        <v>0.03887675</v>
      </c>
      <c r="G318" s="52">
        <v>0</v>
      </c>
      <c r="H318" s="52">
        <v>0</v>
      </c>
      <c r="I318" s="52">
        <v>0.008844</v>
      </c>
      <c r="J318" s="52">
        <v>0</v>
      </c>
      <c r="K318" s="52">
        <v>0</v>
      </c>
      <c r="L318" s="52">
        <v>0.00313225</v>
      </c>
      <c r="M318" s="52">
        <v>0.00571175</v>
      </c>
      <c r="N318" s="52">
        <v>0</v>
      </c>
      <c r="O318" s="52">
        <v>0</v>
      </c>
      <c r="P318" s="52">
        <v>0.025795000000000002</v>
      </c>
      <c r="Q318" s="52">
        <v>0.40921925000000003</v>
      </c>
      <c r="R318" s="52">
        <v>0</v>
      </c>
      <c r="S318" s="52">
        <v>0.027268999999999998</v>
      </c>
      <c r="T318" s="52">
        <v>0</v>
      </c>
      <c r="U318" s="52"/>
      <c r="V318" s="55">
        <v>0.510004</v>
      </c>
      <c r="W318" s="101"/>
    </row>
    <row r="319" spans="1:23" ht="12.75">
      <c r="A319" s="52">
        <v>151</v>
      </c>
      <c r="B319" s="53" t="s">
        <v>264</v>
      </c>
      <c r="C319" s="52">
        <v>304</v>
      </c>
      <c r="D319" s="52"/>
      <c r="E319" s="52">
        <v>1</v>
      </c>
      <c r="F319" s="52">
        <v>0.03912480000000001</v>
      </c>
      <c r="G319" s="52">
        <v>0</v>
      </c>
      <c r="H319" s="52">
        <v>0</v>
      </c>
      <c r="I319" s="52">
        <v>0.009484800000000002</v>
      </c>
      <c r="J319" s="52">
        <v>0</v>
      </c>
      <c r="K319" s="52">
        <v>0</v>
      </c>
      <c r="L319" s="52">
        <v>0.0033592000000000006</v>
      </c>
      <c r="M319" s="52">
        <v>0.006125600000000001</v>
      </c>
      <c r="N319" s="52">
        <v>0</v>
      </c>
      <c r="O319" s="52">
        <v>0</v>
      </c>
      <c r="P319" s="52">
        <v>0.025885600000000005</v>
      </c>
      <c r="Q319" s="52">
        <v>0.4084392000000001</v>
      </c>
      <c r="R319" s="52">
        <v>0</v>
      </c>
      <c r="S319" s="52">
        <v>0.027071200000000007</v>
      </c>
      <c r="T319" s="52">
        <v>0</v>
      </c>
      <c r="U319" s="52"/>
      <c r="V319" s="55">
        <v>0.5100056000000001</v>
      </c>
      <c r="W319" s="101"/>
    </row>
    <row r="320" spans="1:23" ht="12.75">
      <c r="A320" s="52">
        <v>152</v>
      </c>
      <c r="B320" s="53" t="s">
        <v>298</v>
      </c>
      <c r="C320" s="52">
        <v>3</v>
      </c>
      <c r="D320" s="52"/>
      <c r="E320" s="52">
        <v>1</v>
      </c>
      <c r="F320" s="52">
        <v>0.08789118</v>
      </c>
      <c r="G320" s="52">
        <v>0</v>
      </c>
      <c r="H320" s="52">
        <v>0</v>
      </c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0.013970840000000002</v>
      </c>
      <c r="Q320" s="52">
        <v>0.15732834</v>
      </c>
      <c r="R320" s="52">
        <v>0</v>
      </c>
      <c r="S320" s="52">
        <v>0.01480492</v>
      </c>
      <c r="T320" s="52">
        <v>0</v>
      </c>
      <c r="U320" s="52"/>
      <c r="V320" s="55">
        <v>0.27399528</v>
      </c>
      <c r="W320" s="101"/>
    </row>
    <row r="321" spans="1:23" ht="12.75">
      <c r="A321" s="52">
        <v>153</v>
      </c>
      <c r="B321" s="53" t="s">
        <v>299</v>
      </c>
      <c r="C321" s="52">
        <v>56</v>
      </c>
      <c r="D321" s="52"/>
      <c r="E321" s="52">
        <v>1</v>
      </c>
      <c r="F321" s="52">
        <v>0.048751710000000004</v>
      </c>
      <c r="G321" s="52">
        <v>0</v>
      </c>
      <c r="H321" s="52">
        <v>0</v>
      </c>
      <c r="I321" s="52">
        <v>0</v>
      </c>
      <c r="J321" s="52">
        <v>0</v>
      </c>
      <c r="K321" s="52">
        <v>0</v>
      </c>
      <c r="L321" s="52">
        <v>0</v>
      </c>
      <c r="M321" s="52">
        <v>0</v>
      </c>
      <c r="N321" s="52">
        <v>0</v>
      </c>
      <c r="O321" s="52">
        <v>0</v>
      </c>
      <c r="P321" s="52">
        <v>0.01742531</v>
      </c>
      <c r="Q321" s="52">
        <v>0.31541769000000003</v>
      </c>
      <c r="R321" s="52">
        <v>0</v>
      </c>
      <c r="S321" s="52">
        <v>0.018404260000000002</v>
      </c>
      <c r="T321" s="52">
        <v>0</v>
      </c>
      <c r="U321" s="52"/>
      <c r="V321" s="55">
        <v>0.39999897</v>
      </c>
      <c r="W321" s="101"/>
    </row>
    <row r="322" spans="1:23" ht="12.75">
      <c r="A322" s="210">
        <v>154</v>
      </c>
      <c r="B322" s="209" t="s">
        <v>264</v>
      </c>
      <c r="C322" s="210">
        <v>146</v>
      </c>
      <c r="D322" s="52"/>
      <c r="E322" s="52">
        <v>1</v>
      </c>
      <c r="F322" s="52">
        <v>0.04211922</v>
      </c>
      <c r="G322" s="52">
        <v>0</v>
      </c>
      <c r="H322" s="52">
        <v>0</v>
      </c>
      <c r="I322" s="52">
        <v>0.03505026</v>
      </c>
      <c r="J322" s="52">
        <v>0</v>
      </c>
      <c r="K322" s="52">
        <v>0.02091234</v>
      </c>
      <c r="L322" s="52">
        <v>0.005007180000000001</v>
      </c>
      <c r="M322" s="52">
        <v>0.00913074</v>
      </c>
      <c r="N322" s="52">
        <v>0</v>
      </c>
      <c r="O322" s="52">
        <v>0</v>
      </c>
      <c r="P322" s="52">
        <v>0.03122124</v>
      </c>
      <c r="Q322" s="54">
        <f aca="true" t="shared" si="7" ref="Q322:Q346">V322-U322-SUM(F322:I322,N322:P322,R322:S322)</f>
        <v>0.5592065800000001</v>
      </c>
      <c r="R322" s="52">
        <v>0</v>
      </c>
      <c r="S322" s="52">
        <v>0.0323994</v>
      </c>
      <c r="T322" s="52">
        <v>0</v>
      </c>
      <c r="U322" s="52"/>
      <c r="V322" s="55">
        <v>0.6999967000000001</v>
      </c>
      <c r="W322" s="101"/>
    </row>
    <row r="323" spans="1:23" ht="12.75">
      <c r="A323" s="210"/>
      <c r="B323" s="209"/>
      <c r="C323" s="210"/>
      <c r="D323" s="52"/>
      <c r="E323" s="52">
        <v>4</v>
      </c>
      <c r="F323" s="52">
        <v>0.04211922</v>
      </c>
      <c r="G323" s="52">
        <v>0</v>
      </c>
      <c r="H323" s="52">
        <v>0</v>
      </c>
      <c r="I323" s="52">
        <v>0.03505026</v>
      </c>
      <c r="J323" s="52">
        <v>0</v>
      </c>
      <c r="K323" s="52">
        <v>0.02091234</v>
      </c>
      <c r="L323" s="52">
        <v>0.005007180000000001</v>
      </c>
      <c r="M323" s="52">
        <v>0.00913074</v>
      </c>
      <c r="N323" s="52">
        <v>0</v>
      </c>
      <c r="O323" s="52">
        <v>0</v>
      </c>
      <c r="P323" s="52">
        <v>0.03122124</v>
      </c>
      <c r="Q323" s="54">
        <f t="shared" si="7"/>
        <v>0.47921658</v>
      </c>
      <c r="R323" s="52">
        <v>0</v>
      </c>
      <c r="S323" s="52">
        <v>0.0323994</v>
      </c>
      <c r="T323" s="52">
        <v>0</v>
      </c>
      <c r="U323" s="52"/>
      <c r="V323" s="55">
        <v>0.6200067</v>
      </c>
      <c r="W323" s="101"/>
    </row>
    <row r="324" spans="1:23" ht="12.75">
      <c r="A324" s="210">
        <v>155</v>
      </c>
      <c r="B324" s="209" t="s">
        <v>264</v>
      </c>
      <c r="C324" s="210">
        <v>148</v>
      </c>
      <c r="D324" s="52"/>
      <c r="E324" s="52">
        <v>1</v>
      </c>
      <c r="F324" s="52">
        <v>0.03889484000000001</v>
      </c>
      <c r="G324" s="52">
        <v>0</v>
      </c>
      <c r="H324" s="52">
        <v>0</v>
      </c>
      <c r="I324" s="52">
        <v>0.03454094</v>
      </c>
      <c r="J324" s="52">
        <v>0</v>
      </c>
      <c r="K324" s="52">
        <v>0.02060846</v>
      </c>
      <c r="L324" s="52">
        <v>0.004934420000000001</v>
      </c>
      <c r="M324" s="52">
        <v>0.00899806</v>
      </c>
      <c r="N324" s="52">
        <v>0</v>
      </c>
      <c r="O324" s="52">
        <v>0</v>
      </c>
      <c r="P324" s="52">
        <v>0.02989678</v>
      </c>
      <c r="Q324" s="54">
        <f t="shared" si="7"/>
        <v>0.54210848</v>
      </c>
      <c r="R324" s="52">
        <v>0</v>
      </c>
      <c r="S324" s="52">
        <v>0.05456888</v>
      </c>
      <c r="T324" s="52">
        <v>0</v>
      </c>
      <c r="U324" s="52"/>
      <c r="V324" s="55">
        <v>0.7000099200000001</v>
      </c>
      <c r="W324" s="101"/>
    </row>
    <row r="325" spans="1:23" ht="12.75">
      <c r="A325" s="210"/>
      <c r="B325" s="209"/>
      <c r="C325" s="210"/>
      <c r="D325" s="52"/>
      <c r="E325" s="52">
        <v>4</v>
      </c>
      <c r="F325" s="52">
        <v>0.03889484000000001</v>
      </c>
      <c r="G325" s="52">
        <v>0</v>
      </c>
      <c r="H325" s="52">
        <v>0</v>
      </c>
      <c r="I325" s="52">
        <v>0.03454094</v>
      </c>
      <c r="J325" s="52">
        <v>0</v>
      </c>
      <c r="K325" s="52">
        <v>0.02060846</v>
      </c>
      <c r="L325" s="52">
        <v>0.004934420000000001</v>
      </c>
      <c r="M325" s="52">
        <v>0.00899806</v>
      </c>
      <c r="N325" s="52">
        <v>0</v>
      </c>
      <c r="O325" s="52">
        <v>0</v>
      </c>
      <c r="P325" s="52">
        <v>0.02989678</v>
      </c>
      <c r="Q325" s="54">
        <f t="shared" si="7"/>
        <v>0.4620939200000001</v>
      </c>
      <c r="R325" s="52">
        <v>0</v>
      </c>
      <c r="S325" s="52">
        <v>0.05456888</v>
      </c>
      <c r="T325" s="52">
        <v>0</v>
      </c>
      <c r="U325" s="52"/>
      <c r="V325" s="55">
        <v>0.6199953600000001</v>
      </c>
      <c r="W325" s="101"/>
    </row>
    <row r="326" spans="1:23" ht="12.75">
      <c r="A326" s="210">
        <v>156</v>
      </c>
      <c r="B326" s="209" t="s">
        <v>264</v>
      </c>
      <c r="C326" s="210">
        <v>150</v>
      </c>
      <c r="D326" s="52"/>
      <c r="E326" s="52">
        <v>1</v>
      </c>
      <c r="F326" s="52">
        <v>0.06183344000000001</v>
      </c>
      <c r="G326" s="52">
        <v>0</v>
      </c>
      <c r="H326" s="52">
        <v>0.0016636800000000003</v>
      </c>
      <c r="I326" s="52">
        <v>0.03299632</v>
      </c>
      <c r="J326" s="52">
        <v>0</v>
      </c>
      <c r="K326" s="52">
        <v>0.01968688</v>
      </c>
      <c r="L326" s="52">
        <v>0.004713760000000001</v>
      </c>
      <c r="M326" s="52">
        <v>0.008595680000000001</v>
      </c>
      <c r="N326" s="52">
        <v>0.00720928</v>
      </c>
      <c r="O326" s="52">
        <v>0.00720928</v>
      </c>
      <c r="P326" s="52">
        <v>0.02883712</v>
      </c>
      <c r="Q326" s="54">
        <f t="shared" si="7"/>
        <v>0.5297522400000001</v>
      </c>
      <c r="R326" s="52">
        <v>0</v>
      </c>
      <c r="S326" s="52">
        <v>0.0305008</v>
      </c>
      <c r="T326" s="52">
        <v>0</v>
      </c>
      <c r="U326" s="52"/>
      <c r="V326" s="55">
        <v>0.7000021600000002</v>
      </c>
      <c r="W326" s="101"/>
    </row>
    <row r="327" spans="1:23" ht="12.75">
      <c r="A327" s="210"/>
      <c r="B327" s="209"/>
      <c r="C327" s="210"/>
      <c r="D327" s="52"/>
      <c r="E327" s="52">
        <v>4</v>
      </c>
      <c r="F327" s="52">
        <v>0.06183344000000001</v>
      </c>
      <c r="G327" s="52">
        <v>0</v>
      </c>
      <c r="H327" s="52">
        <v>0.0016636800000000003</v>
      </c>
      <c r="I327" s="52">
        <v>0.03299632</v>
      </c>
      <c r="J327" s="52">
        <v>0</v>
      </c>
      <c r="K327" s="52">
        <v>0.01968688</v>
      </c>
      <c r="L327" s="52">
        <v>0.004713760000000001</v>
      </c>
      <c r="M327" s="52">
        <v>0.008595680000000001</v>
      </c>
      <c r="N327" s="52">
        <v>0.00720928</v>
      </c>
      <c r="O327" s="52">
        <v>0.00720928</v>
      </c>
      <c r="P327" s="52">
        <v>0.02883712</v>
      </c>
      <c r="Q327" s="54">
        <f t="shared" si="7"/>
        <v>0.44974816</v>
      </c>
      <c r="R327" s="52">
        <v>0</v>
      </c>
      <c r="S327" s="52">
        <v>0.0305008</v>
      </c>
      <c r="T327" s="52">
        <v>0</v>
      </c>
      <c r="U327" s="52"/>
      <c r="V327" s="55">
        <v>0.61999808</v>
      </c>
      <c r="W327" s="101"/>
    </row>
    <row r="328" spans="1:23" ht="12.75">
      <c r="A328" s="210">
        <v>157</v>
      </c>
      <c r="B328" s="209" t="s">
        <v>264</v>
      </c>
      <c r="C328" s="210">
        <v>154</v>
      </c>
      <c r="D328" s="52"/>
      <c r="E328" s="52">
        <v>1</v>
      </c>
      <c r="F328" s="52">
        <v>0.0766112</v>
      </c>
      <c r="G328" s="52">
        <v>0</v>
      </c>
      <c r="H328" s="52">
        <v>0</v>
      </c>
      <c r="I328" s="52">
        <v>0.033891199999999996</v>
      </c>
      <c r="J328" s="52">
        <v>0</v>
      </c>
      <c r="K328" s="52">
        <v>0.020220799999999997</v>
      </c>
      <c r="L328" s="52">
        <v>0.004841600000000001</v>
      </c>
      <c r="M328" s="52">
        <v>0.0088288</v>
      </c>
      <c r="N328" s="52">
        <v>0</v>
      </c>
      <c r="O328" s="52">
        <v>0</v>
      </c>
      <c r="P328" s="52">
        <v>0.0296192</v>
      </c>
      <c r="Q328" s="54">
        <f t="shared" si="7"/>
        <v>0.5288277800000002</v>
      </c>
      <c r="R328" s="52">
        <v>0</v>
      </c>
      <c r="S328" s="52">
        <v>0.0310432</v>
      </c>
      <c r="T328" s="52">
        <v>0</v>
      </c>
      <c r="U328" s="52"/>
      <c r="V328" s="55">
        <v>0.6999925800000002</v>
      </c>
      <c r="W328" s="101"/>
    </row>
    <row r="329" spans="1:23" ht="12.75">
      <c r="A329" s="210"/>
      <c r="B329" s="209"/>
      <c r="C329" s="210"/>
      <c r="D329" s="52"/>
      <c r="E329" s="52">
        <v>4</v>
      </c>
      <c r="F329" s="52">
        <v>0.0766112</v>
      </c>
      <c r="G329" s="52">
        <v>0</v>
      </c>
      <c r="H329" s="52">
        <v>0</v>
      </c>
      <c r="I329" s="52">
        <v>0.033891199999999996</v>
      </c>
      <c r="J329" s="52">
        <v>0</v>
      </c>
      <c r="K329" s="52">
        <v>0.020220799999999997</v>
      </c>
      <c r="L329" s="52">
        <v>0.004841600000000001</v>
      </c>
      <c r="M329" s="52">
        <v>0.0088288</v>
      </c>
      <c r="N329" s="52">
        <v>0</v>
      </c>
      <c r="O329" s="52">
        <v>0</v>
      </c>
      <c r="P329" s="52">
        <v>0.0296192</v>
      </c>
      <c r="Q329" s="54">
        <f t="shared" si="7"/>
        <v>0.44884480000000004</v>
      </c>
      <c r="R329" s="52">
        <v>0</v>
      </c>
      <c r="S329" s="52">
        <v>0.0310432</v>
      </c>
      <c r="T329" s="52">
        <v>0</v>
      </c>
      <c r="U329" s="52"/>
      <c r="V329" s="55">
        <v>0.6200096</v>
      </c>
      <c r="W329" s="101"/>
    </row>
    <row r="330" spans="1:23" ht="12.75">
      <c r="A330" s="210">
        <v>158</v>
      </c>
      <c r="B330" s="209" t="s">
        <v>264</v>
      </c>
      <c r="C330" s="210">
        <v>156</v>
      </c>
      <c r="D330" s="52"/>
      <c r="E330" s="52">
        <v>1</v>
      </c>
      <c r="F330" s="52">
        <v>0.06744966000000001</v>
      </c>
      <c r="G330" s="52">
        <v>0</v>
      </c>
      <c r="H330" s="52">
        <v>0</v>
      </c>
      <c r="I330" s="52">
        <v>0.03505026</v>
      </c>
      <c r="J330" s="52">
        <v>0</v>
      </c>
      <c r="K330" s="52">
        <v>0.02091234</v>
      </c>
      <c r="L330" s="52">
        <v>0.005007180000000001</v>
      </c>
      <c r="M330" s="52">
        <v>0.00913074</v>
      </c>
      <c r="N330" s="52">
        <v>0</v>
      </c>
      <c r="O330" s="52">
        <v>0</v>
      </c>
      <c r="P330" s="52">
        <v>0.030632160000000002</v>
      </c>
      <c r="Q330" s="54">
        <f t="shared" si="7"/>
        <v>0.5344652200000002</v>
      </c>
      <c r="R330" s="52">
        <v>0</v>
      </c>
      <c r="S330" s="52">
        <v>0.0323994</v>
      </c>
      <c r="T330" s="52">
        <v>0</v>
      </c>
      <c r="U330" s="52"/>
      <c r="V330" s="55">
        <v>0.6999967000000001</v>
      </c>
      <c r="W330" s="101"/>
    </row>
    <row r="331" spans="1:23" ht="12.75">
      <c r="A331" s="210"/>
      <c r="B331" s="209"/>
      <c r="C331" s="210"/>
      <c r="D331" s="52"/>
      <c r="E331" s="52">
        <v>4</v>
      </c>
      <c r="F331" s="52">
        <v>0.06744966000000001</v>
      </c>
      <c r="G331" s="52">
        <v>0</v>
      </c>
      <c r="H331" s="52">
        <v>0</v>
      </c>
      <c r="I331" s="52">
        <v>0.03505026</v>
      </c>
      <c r="J331" s="52">
        <v>0</v>
      </c>
      <c r="K331" s="52">
        <v>0.02091234</v>
      </c>
      <c r="L331" s="52">
        <v>0.005007180000000001</v>
      </c>
      <c r="M331" s="52">
        <v>0.00913074</v>
      </c>
      <c r="N331" s="52">
        <v>0</v>
      </c>
      <c r="O331" s="52">
        <v>0</v>
      </c>
      <c r="P331" s="52">
        <v>0.030632160000000002</v>
      </c>
      <c r="Q331" s="54">
        <f t="shared" si="7"/>
        <v>0.45447522</v>
      </c>
      <c r="R331" s="52">
        <v>0</v>
      </c>
      <c r="S331" s="52">
        <v>0.0323994</v>
      </c>
      <c r="T331" s="52">
        <v>0</v>
      </c>
      <c r="U331" s="52"/>
      <c r="V331" s="55">
        <v>0.6200067</v>
      </c>
      <c r="W331" s="101"/>
    </row>
    <row r="332" spans="1:23" ht="12.75">
      <c r="A332" s="210">
        <v>159</v>
      </c>
      <c r="B332" s="209" t="s">
        <v>264</v>
      </c>
      <c r="C332" s="210">
        <v>158</v>
      </c>
      <c r="D332" s="52"/>
      <c r="E332" s="52">
        <v>1</v>
      </c>
      <c r="F332" s="52">
        <v>0.06694632</v>
      </c>
      <c r="G332" s="52">
        <v>0</v>
      </c>
      <c r="H332" s="52">
        <v>0</v>
      </c>
      <c r="I332" s="52">
        <v>0.035885639999999996</v>
      </c>
      <c r="J332" s="52">
        <v>0</v>
      </c>
      <c r="K332" s="52">
        <v>0.021410759999999997</v>
      </c>
      <c r="L332" s="52">
        <v>0.00512652</v>
      </c>
      <c r="M332" s="52">
        <v>0.00934836</v>
      </c>
      <c r="N332" s="52">
        <v>0</v>
      </c>
      <c r="O332" s="52">
        <v>0</v>
      </c>
      <c r="P332" s="52">
        <v>0.01749048</v>
      </c>
      <c r="Q332" s="54">
        <f t="shared" si="7"/>
        <v>0.54681384</v>
      </c>
      <c r="R332" s="52">
        <v>0</v>
      </c>
      <c r="S332" s="52">
        <v>0.032870039999999996</v>
      </c>
      <c r="T332" s="52">
        <v>0</v>
      </c>
      <c r="U332" s="52"/>
      <c r="V332" s="55">
        <v>0.70000632</v>
      </c>
      <c r="W332" s="101"/>
    </row>
    <row r="333" spans="1:23" ht="12.75">
      <c r="A333" s="210"/>
      <c r="B333" s="209"/>
      <c r="C333" s="210"/>
      <c r="D333" s="52"/>
      <c r="E333" s="52">
        <v>4</v>
      </c>
      <c r="F333" s="52">
        <v>0.06694632</v>
      </c>
      <c r="G333" s="52">
        <v>0</v>
      </c>
      <c r="H333" s="52">
        <v>0</v>
      </c>
      <c r="I333" s="52">
        <v>0.035885639999999996</v>
      </c>
      <c r="J333" s="52">
        <v>0</v>
      </c>
      <c r="K333" s="52">
        <v>0.021410759999999997</v>
      </c>
      <c r="L333" s="52">
        <v>0.00512652</v>
      </c>
      <c r="M333" s="52">
        <v>0.00934836</v>
      </c>
      <c r="N333" s="52">
        <v>0</v>
      </c>
      <c r="O333" s="52">
        <v>0</v>
      </c>
      <c r="P333" s="52">
        <v>0.01749048</v>
      </c>
      <c r="Q333" s="54">
        <f t="shared" si="7"/>
        <v>0.46681488000000004</v>
      </c>
      <c r="R333" s="52">
        <v>0</v>
      </c>
      <c r="S333" s="52">
        <v>0.032870039999999996</v>
      </c>
      <c r="T333" s="52">
        <v>0</v>
      </c>
      <c r="U333" s="52"/>
      <c r="V333" s="55">
        <v>0.62000736</v>
      </c>
      <c r="W333" s="101"/>
    </row>
    <row r="334" spans="1:23" ht="12.75">
      <c r="A334" s="210">
        <v>160</v>
      </c>
      <c r="B334" s="209" t="s">
        <v>264</v>
      </c>
      <c r="C334" s="210">
        <v>160</v>
      </c>
      <c r="D334" s="52"/>
      <c r="E334" s="52">
        <v>1</v>
      </c>
      <c r="F334" s="52">
        <v>0.08944992</v>
      </c>
      <c r="G334" s="52">
        <v>0</v>
      </c>
      <c r="H334" s="52">
        <v>0</v>
      </c>
      <c r="I334" s="52">
        <v>0.02816016</v>
      </c>
      <c r="J334" s="52">
        <v>0</v>
      </c>
      <c r="K334" s="52">
        <v>0.01680144</v>
      </c>
      <c r="L334" s="52">
        <v>0.00402288</v>
      </c>
      <c r="M334" s="52">
        <v>0.007335840000000001</v>
      </c>
      <c r="N334" s="52">
        <v>0</v>
      </c>
      <c r="O334" s="52">
        <v>0</v>
      </c>
      <c r="P334" s="52">
        <v>0.02153424</v>
      </c>
      <c r="Q334" s="54">
        <f t="shared" si="7"/>
        <v>0.53814984</v>
      </c>
      <c r="R334" s="52">
        <v>0</v>
      </c>
      <c r="S334" s="52">
        <v>0.022717440000000002</v>
      </c>
      <c r="T334" s="52">
        <v>0</v>
      </c>
      <c r="U334" s="52"/>
      <c r="V334" s="55">
        <v>0.7000116</v>
      </c>
      <c r="W334" s="101"/>
    </row>
    <row r="335" spans="1:23" ht="12.75">
      <c r="A335" s="210"/>
      <c r="B335" s="209"/>
      <c r="C335" s="210"/>
      <c r="D335" s="52"/>
      <c r="E335" s="52">
        <v>4</v>
      </c>
      <c r="F335" s="52">
        <v>0.08944992</v>
      </c>
      <c r="G335" s="52">
        <v>0</v>
      </c>
      <c r="H335" s="52">
        <v>0</v>
      </c>
      <c r="I335" s="52">
        <v>0.02816016</v>
      </c>
      <c r="J335" s="52">
        <v>0</v>
      </c>
      <c r="K335" s="52">
        <v>0.01680144</v>
      </c>
      <c r="L335" s="52">
        <v>0.00402288</v>
      </c>
      <c r="M335" s="52">
        <v>0.007335840000000001</v>
      </c>
      <c r="N335" s="52">
        <v>0</v>
      </c>
      <c r="O335" s="52">
        <v>0</v>
      </c>
      <c r="P335" s="52">
        <v>0.02153424</v>
      </c>
      <c r="Q335" s="54">
        <f t="shared" si="7"/>
        <v>0.45813504</v>
      </c>
      <c r="R335" s="52">
        <v>0</v>
      </c>
      <c r="S335" s="52">
        <v>0.022717440000000002</v>
      </c>
      <c r="T335" s="52">
        <v>0</v>
      </c>
      <c r="U335" s="52"/>
      <c r="V335" s="55">
        <v>0.6199968</v>
      </c>
      <c r="W335" s="101"/>
    </row>
    <row r="336" spans="1:23" ht="12.75">
      <c r="A336" s="52">
        <v>161</v>
      </c>
      <c r="B336" s="53" t="s">
        <v>264</v>
      </c>
      <c r="C336" s="52">
        <v>170</v>
      </c>
      <c r="D336" s="52"/>
      <c r="E336" s="52">
        <v>1</v>
      </c>
      <c r="F336" s="52">
        <v>0.11114259</v>
      </c>
      <c r="G336" s="52">
        <v>0</v>
      </c>
      <c r="H336" s="52">
        <v>0</v>
      </c>
      <c r="I336" s="52">
        <v>0</v>
      </c>
      <c r="J336" s="52">
        <v>0</v>
      </c>
      <c r="K336" s="52">
        <v>0</v>
      </c>
      <c r="L336" s="52">
        <v>0</v>
      </c>
      <c r="M336" s="52">
        <v>0</v>
      </c>
      <c r="N336" s="52">
        <v>0</v>
      </c>
      <c r="O336" s="52">
        <v>0</v>
      </c>
      <c r="P336" s="52">
        <v>0.025920180000000004</v>
      </c>
      <c r="Q336" s="52">
        <v>0.50544351</v>
      </c>
      <c r="R336" s="52">
        <v>0</v>
      </c>
      <c r="S336" s="52">
        <v>0.027491100000000004</v>
      </c>
      <c r="T336" s="52">
        <v>0</v>
      </c>
      <c r="U336" s="52"/>
      <c r="V336" s="55">
        <v>0.66999738</v>
      </c>
      <c r="W336" s="101"/>
    </row>
    <row r="337" spans="1:23" ht="12.75">
      <c r="A337" s="210">
        <v>162</v>
      </c>
      <c r="B337" s="209" t="s">
        <v>264</v>
      </c>
      <c r="C337" s="210">
        <v>174</v>
      </c>
      <c r="D337" s="52"/>
      <c r="E337" s="52">
        <v>1</v>
      </c>
      <c r="F337" s="52">
        <v>0.03585135</v>
      </c>
      <c r="G337" s="52">
        <v>0</v>
      </c>
      <c r="H337" s="52">
        <v>0</v>
      </c>
      <c r="I337" s="52">
        <v>0.024103449999999995</v>
      </c>
      <c r="J337" s="52">
        <v>0</v>
      </c>
      <c r="K337" s="52">
        <v>0.014381049999999998</v>
      </c>
      <c r="L337" s="52">
        <v>0.00344335</v>
      </c>
      <c r="M337" s="52">
        <v>0.0062790499999999996</v>
      </c>
      <c r="N337" s="52">
        <v>0</v>
      </c>
      <c r="O337" s="52">
        <v>0</v>
      </c>
      <c r="P337" s="52">
        <v>0.015393799999999997</v>
      </c>
      <c r="Q337" s="54">
        <f t="shared" si="7"/>
        <v>0.52845236</v>
      </c>
      <c r="R337" s="52">
        <v>0</v>
      </c>
      <c r="S337" s="52">
        <v>0.016204</v>
      </c>
      <c r="T337" s="52">
        <v>0</v>
      </c>
      <c r="U337" s="52"/>
      <c r="V337" s="55">
        <v>0.6200049599999999</v>
      </c>
      <c r="W337" s="101"/>
    </row>
    <row r="338" spans="1:23" ht="12.75">
      <c r="A338" s="210"/>
      <c r="B338" s="209"/>
      <c r="C338" s="210"/>
      <c r="D338" s="52"/>
      <c r="E338" s="52">
        <v>4</v>
      </c>
      <c r="F338" s="52">
        <v>0.03585135</v>
      </c>
      <c r="G338" s="52">
        <v>0</v>
      </c>
      <c r="H338" s="52">
        <v>0</v>
      </c>
      <c r="I338" s="52">
        <v>0.024103449999999995</v>
      </c>
      <c r="J338" s="52">
        <v>0</v>
      </c>
      <c r="K338" s="52">
        <v>0.014381049999999998</v>
      </c>
      <c r="L338" s="52">
        <v>0.00344335</v>
      </c>
      <c r="M338" s="52">
        <v>0.0062790499999999996</v>
      </c>
      <c r="N338" s="52">
        <v>0</v>
      </c>
      <c r="O338" s="52">
        <v>0</v>
      </c>
      <c r="P338" s="52">
        <v>0.015393799999999997</v>
      </c>
      <c r="Q338" s="54">
        <f t="shared" si="7"/>
        <v>0.44844569999999995</v>
      </c>
      <c r="R338" s="52">
        <v>0</v>
      </c>
      <c r="S338" s="52">
        <v>0.016204</v>
      </c>
      <c r="T338" s="52">
        <v>0</v>
      </c>
      <c r="U338" s="52"/>
      <c r="V338" s="55">
        <v>0.5399982999999999</v>
      </c>
      <c r="W338" s="101"/>
    </row>
    <row r="339" spans="1:23" ht="12.75">
      <c r="A339" s="210">
        <v>163</v>
      </c>
      <c r="B339" s="209" t="s">
        <v>264</v>
      </c>
      <c r="C339" s="210">
        <v>176</v>
      </c>
      <c r="D339" s="52"/>
      <c r="E339" s="52">
        <v>1</v>
      </c>
      <c r="F339" s="52">
        <v>0.04160827</v>
      </c>
      <c r="G339" s="52">
        <v>0</v>
      </c>
      <c r="H339" s="52">
        <v>0</v>
      </c>
      <c r="I339" s="52">
        <v>0.03507474</v>
      </c>
      <c r="J339" s="52">
        <v>0</v>
      </c>
      <c r="K339" s="52">
        <v>0.02441477</v>
      </c>
      <c r="L339" s="52">
        <v>0</v>
      </c>
      <c r="M339" s="52">
        <v>0.01065997</v>
      </c>
      <c r="N339" s="52">
        <v>0</v>
      </c>
      <c r="O339" s="52">
        <v>0</v>
      </c>
      <c r="P339" s="52">
        <v>0.02303929</v>
      </c>
      <c r="Q339" s="54">
        <f t="shared" si="7"/>
        <v>0.57585965</v>
      </c>
      <c r="R339" s="52">
        <v>0</v>
      </c>
      <c r="S339" s="52">
        <v>0.02441477</v>
      </c>
      <c r="T339" s="52">
        <v>0</v>
      </c>
      <c r="U339" s="52"/>
      <c r="V339" s="55">
        <v>0.6999967199999999</v>
      </c>
      <c r="W339" s="101"/>
    </row>
    <row r="340" spans="1:23" ht="12.75">
      <c r="A340" s="210"/>
      <c r="B340" s="209"/>
      <c r="C340" s="210"/>
      <c r="D340" s="52"/>
      <c r="E340" s="52">
        <v>4</v>
      </c>
      <c r="F340" s="52">
        <v>0.04160827</v>
      </c>
      <c r="G340" s="52">
        <v>0</v>
      </c>
      <c r="H340" s="52">
        <v>0</v>
      </c>
      <c r="I340" s="52">
        <v>0.03507474</v>
      </c>
      <c r="J340" s="52">
        <v>0</v>
      </c>
      <c r="K340" s="52">
        <v>0.02441477</v>
      </c>
      <c r="L340" s="52">
        <v>0</v>
      </c>
      <c r="M340" s="52">
        <v>0.01065997</v>
      </c>
      <c r="N340" s="52">
        <v>0</v>
      </c>
      <c r="O340" s="52">
        <v>0</v>
      </c>
      <c r="P340" s="52">
        <v>0.02303929</v>
      </c>
      <c r="Q340" s="54">
        <f t="shared" si="7"/>
        <v>0.49586054000000007</v>
      </c>
      <c r="R340" s="52">
        <v>0</v>
      </c>
      <c r="S340" s="52">
        <v>0.02441477</v>
      </c>
      <c r="T340" s="52">
        <v>0</v>
      </c>
      <c r="U340" s="52"/>
      <c r="V340" s="55">
        <v>0.6199976100000001</v>
      </c>
      <c r="W340" s="101"/>
    </row>
    <row r="341" spans="1:23" ht="12.75">
      <c r="A341" s="210">
        <v>164</v>
      </c>
      <c r="B341" s="209" t="s">
        <v>264</v>
      </c>
      <c r="C341" s="210">
        <v>178</v>
      </c>
      <c r="D341" s="52"/>
      <c r="E341" s="52">
        <v>1</v>
      </c>
      <c r="F341" s="52">
        <v>0.03259411</v>
      </c>
      <c r="G341" s="52">
        <v>0</v>
      </c>
      <c r="H341" s="52">
        <v>0</v>
      </c>
      <c r="I341" s="52">
        <v>0.0281388</v>
      </c>
      <c r="J341" s="52">
        <v>0</v>
      </c>
      <c r="K341" s="52">
        <v>0.01688328</v>
      </c>
      <c r="L341" s="52">
        <v>0.003986330000000001</v>
      </c>
      <c r="M341" s="52">
        <v>0.00726919</v>
      </c>
      <c r="N341" s="52">
        <v>0</v>
      </c>
      <c r="O341" s="52">
        <v>0</v>
      </c>
      <c r="P341" s="52">
        <v>0.01805573</v>
      </c>
      <c r="Q341" s="54">
        <f t="shared" si="7"/>
        <v>0.6022166700000001</v>
      </c>
      <c r="R341" s="52">
        <v>0</v>
      </c>
      <c r="S341" s="52">
        <v>0.01899369</v>
      </c>
      <c r="T341" s="52">
        <v>0</v>
      </c>
      <c r="U341" s="52"/>
      <c r="V341" s="55">
        <v>0.6999990000000001</v>
      </c>
      <c r="W341" s="101"/>
    </row>
    <row r="342" spans="1:23" ht="12.75">
      <c r="A342" s="210"/>
      <c r="B342" s="209"/>
      <c r="C342" s="210"/>
      <c r="D342" s="52"/>
      <c r="E342" s="52">
        <v>4</v>
      </c>
      <c r="F342" s="52">
        <v>0.03259411</v>
      </c>
      <c r="G342" s="52">
        <v>0</v>
      </c>
      <c r="H342" s="52">
        <v>0</v>
      </c>
      <c r="I342" s="52">
        <v>0.0281388</v>
      </c>
      <c r="J342" s="52">
        <v>0</v>
      </c>
      <c r="K342" s="52">
        <v>0.01688328</v>
      </c>
      <c r="L342" s="52">
        <v>0.003986330000000001</v>
      </c>
      <c r="M342" s="52">
        <v>0.00726919</v>
      </c>
      <c r="N342" s="52">
        <v>0</v>
      </c>
      <c r="O342" s="52">
        <v>0</v>
      </c>
      <c r="P342" s="52">
        <v>0.01805573</v>
      </c>
      <c r="Q342" s="54">
        <f t="shared" si="7"/>
        <v>0.5222092299999999</v>
      </c>
      <c r="R342" s="52">
        <v>0</v>
      </c>
      <c r="S342" s="52">
        <v>0.01899369</v>
      </c>
      <c r="T342" s="52">
        <v>0</v>
      </c>
      <c r="U342" s="52"/>
      <c r="V342" s="55">
        <v>0.6199915599999999</v>
      </c>
      <c r="W342" s="101"/>
    </row>
    <row r="343" spans="1:23" ht="12.75">
      <c r="A343" s="210">
        <v>165</v>
      </c>
      <c r="B343" s="209" t="s">
        <v>264</v>
      </c>
      <c r="C343" s="210">
        <v>180</v>
      </c>
      <c r="D343" s="52"/>
      <c r="E343" s="52">
        <v>1</v>
      </c>
      <c r="F343" s="52">
        <v>0.07197252</v>
      </c>
      <c r="G343" s="52">
        <v>0</v>
      </c>
      <c r="H343" s="52">
        <v>0</v>
      </c>
      <c r="I343" s="52">
        <v>0.02923116</v>
      </c>
      <c r="J343" s="52">
        <v>0</v>
      </c>
      <c r="K343" s="52">
        <v>0.017440439999999998</v>
      </c>
      <c r="L343" s="52">
        <v>0.00417588</v>
      </c>
      <c r="M343" s="52">
        <v>0.0076148399999999995</v>
      </c>
      <c r="N343" s="52">
        <v>0</v>
      </c>
      <c r="O343" s="52">
        <v>0</v>
      </c>
      <c r="P343" s="52">
        <v>0.01817736</v>
      </c>
      <c r="Q343" s="54">
        <f t="shared" si="7"/>
        <v>0.5624596559999999</v>
      </c>
      <c r="R343" s="52">
        <v>0</v>
      </c>
      <c r="S343" s="52">
        <v>0.01915992</v>
      </c>
      <c r="T343" s="52">
        <v>0</v>
      </c>
      <c r="U343" s="52"/>
      <c r="V343" s="55">
        <v>0.701000616</v>
      </c>
      <c r="W343" s="101"/>
    </row>
    <row r="344" spans="1:23" ht="12.75">
      <c r="A344" s="210"/>
      <c r="B344" s="209"/>
      <c r="C344" s="210"/>
      <c r="D344" s="52"/>
      <c r="E344" s="52">
        <v>4</v>
      </c>
      <c r="F344" s="52">
        <v>0.07197252</v>
      </c>
      <c r="G344" s="52">
        <v>0</v>
      </c>
      <c r="H344" s="52">
        <v>0</v>
      </c>
      <c r="I344" s="52">
        <v>0.02923116</v>
      </c>
      <c r="J344" s="52">
        <v>0</v>
      </c>
      <c r="K344" s="52">
        <v>0.017440439999999998</v>
      </c>
      <c r="L344" s="52">
        <v>0.00417588</v>
      </c>
      <c r="M344" s="52">
        <v>0.0076148399999999995</v>
      </c>
      <c r="N344" s="52">
        <v>0</v>
      </c>
      <c r="O344" s="52">
        <v>0</v>
      </c>
      <c r="P344" s="52">
        <v>0.01817736</v>
      </c>
      <c r="Q344" s="54">
        <f t="shared" si="7"/>
        <v>0.4814544</v>
      </c>
      <c r="R344" s="52">
        <v>0</v>
      </c>
      <c r="S344" s="52">
        <v>0.01915992</v>
      </c>
      <c r="T344" s="52">
        <v>0</v>
      </c>
      <c r="U344" s="52"/>
      <c r="V344" s="55">
        <v>0.61999536</v>
      </c>
      <c r="W344" s="101"/>
    </row>
    <row r="345" spans="1:23" ht="12.75">
      <c r="A345" s="210">
        <v>166</v>
      </c>
      <c r="B345" s="209" t="s">
        <v>264</v>
      </c>
      <c r="C345" s="210">
        <v>182</v>
      </c>
      <c r="D345" s="52"/>
      <c r="E345" s="52">
        <v>1</v>
      </c>
      <c r="F345" s="52">
        <v>0.0692223</v>
      </c>
      <c r="G345" s="52">
        <v>0</v>
      </c>
      <c r="H345" s="52">
        <v>0</v>
      </c>
      <c r="I345" s="52">
        <v>0.029738099999999996</v>
      </c>
      <c r="J345" s="52">
        <v>0</v>
      </c>
      <c r="K345" s="52">
        <v>0.0177429</v>
      </c>
      <c r="L345" s="52">
        <v>0.0042483</v>
      </c>
      <c r="M345" s="52">
        <v>0.007746899999999999</v>
      </c>
      <c r="N345" s="52">
        <v>0</v>
      </c>
      <c r="O345" s="52">
        <v>0</v>
      </c>
      <c r="P345" s="52">
        <v>0.018242699999999997</v>
      </c>
      <c r="Q345" s="54">
        <f t="shared" si="7"/>
        <v>0.56379384</v>
      </c>
      <c r="R345" s="52">
        <v>0</v>
      </c>
      <c r="S345" s="52">
        <v>0.0189924</v>
      </c>
      <c r="T345" s="52">
        <v>0</v>
      </c>
      <c r="U345" s="52"/>
      <c r="V345" s="55">
        <v>0.69998934</v>
      </c>
      <c r="W345" s="101"/>
    </row>
    <row r="346" spans="1:23" ht="12.75">
      <c r="A346" s="210"/>
      <c r="B346" s="209"/>
      <c r="C346" s="210"/>
      <c r="D346" s="52"/>
      <c r="E346" s="52">
        <v>4</v>
      </c>
      <c r="F346" s="52">
        <v>0.0692223</v>
      </c>
      <c r="G346" s="52">
        <v>0</v>
      </c>
      <c r="H346" s="52">
        <v>0</v>
      </c>
      <c r="I346" s="52">
        <v>0.029738099999999996</v>
      </c>
      <c r="J346" s="52">
        <v>0</v>
      </c>
      <c r="K346" s="52">
        <v>0.0177429</v>
      </c>
      <c r="L346" s="52">
        <v>0.0042483</v>
      </c>
      <c r="M346" s="52">
        <v>0.007746899999999999</v>
      </c>
      <c r="N346" s="52">
        <v>0</v>
      </c>
      <c r="O346" s="52">
        <v>0</v>
      </c>
      <c r="P346" s="52">
        <v>0.018242699999999997</v>
      </c>
      <c r="Q346" s="54">
        <f t="shared" si="7"/>
        <v>0.48380639999999997</v>
      </c>
      <c r="R346" s="52">
        <v>0</v>
      </c>
      <c r="S346" s="52">
        <v>0.0189924</v>
      </c>
      <c r="T346" s="52">
        <v>0</v>
      </c>
      <c r="U346" s="52"/>
      <c r="V346" s="55">
        <v>0.6200019</v>
      </c>
      <c r="W346" s="101"/>
    </row>
    <row r="347" spans="1:23" ht="12.75">
      <c r="A347" s="52">
        <v>167</v>
      </c>
      <c r="B347" s="53" t="s">
        <v>264</v>
      </c>
      <c r="C347" s="52">
        <v>282</v>
      </c>
      <c r="D347" s="52"/>
      <c r="E347" s="52">
        <v>1</v>
      </c>
      <c r="F347" s="52">
        <v>0.0324555</v>
      </c>
      <c r="G347" s="52">
        <v>0</v>
      </c>
      <c r="H347" s="52">
        <v>0</v>
      </c>
      <c r="I347" s="52">
        <v>0.014836799999999999</v>
      </c>
      <c r="J347" s="52">
        <v>0</v>
      </c>
      <c r="K347" s="52">
        <v>0</v>
      </c>
      <c r="L347" s="52">
        <v>0.0052547</v>
      </c>
      <c r="M347" s="52">
        <v>0.0095821</v>
      </c>
      <c r="N347" s="52">
        <v>0</v>
      </c>
      <c r="O347" s="52">
        <v>0</v>
      </c>
      <c r="P347" s="52">
        <v>0.024728</v>
      </c>
      <c r="Q347" s="52">
        <v>0.4311945</v>
      </c>
      <c r="R347" s="52">
        <v>0</v>
      </c>
      <c r="S347" s="52">
        <v>0.03678289999999999</v>
      </c>
      <c r="T347" s="52">
        <v>0</v>
      </c>
      <c r="U347" s="52"/>
      <c r="V347" s="55">
        <v>0.5399976999999999</v>
      </c>
      <c r="W347" s="101"/>
    </row>
    <row r="348" spans="1:23" ht="12.75">
      <c r="A348" s="52">
        <v>168</v>
      </c>
      <c r="B348" s="53" t="s">
        <v>264</v>
      </c>
      <c r="C348" s="52">
        <v>290</v>
      </c>
      <c r="D348" s="52"/>
      <c r="E348" s="52">
        <v>1</v>
      </c>
      <c r="F348" s="52">
        <v>0.037323640000000005</v>
      </c>
      <c r="G348" s="52">
        <v>0</v>
      </c>
      <c r="H348" s="52">
        <v>0</v>
      </c>
      <c r="I348" s="52">
        <v>0.00952944</v>
      </c>
      <c r="J348" s="52">
        <v>0</v>
      </c>
      <c r="K348" s="52">
        <v>0</v>
      </c>
      <c r="L348" s="52">
        <v>0.0033750100000000003</v>
      </c>
      <c r="M348" s="52">
        <v>0.006154430000000001</v>
      </c>
      <c r="N348" s="52">
        <v>0</v>
      </c>
      <c r="O348" s="52">
        <v>0</v>
      </c>
      <c r="P348" s="52">
        <v>0.027397140000000004</v>
      </c>
      <c r="Q348" s="52">
        <v>0.43676600000000004</v>
      </c>
      <c r="R348" s="52">
        <v>0</v>
      </c>
      <c r="S348" s="52">
        <v>0.02898538</v>
      </c>
      <c r="T348" s="52">
        <v>0</v>
      </c>
      <c r="U348" s="52"/>
      <c r="V348" s="55">
        <v>0.5400016</v>
      </c>
      <c r="W348" s="101"/>
    </row>
    <row r="349" spans="1:23" ht="12.75">
      <c r="A349" s="52">
        <v>169</v>
      </c>
      <c r="B349" s="53" t="s">
        <v>264</v>
      </c>
      <c r="C349" s="52">
        <v>292</v>
      </c>
      <c r="D349" s="52"/>
      <c r="E349" s="52">
        <v>1</v>
      </c>
      <c r="F349" s="52">
        <v>0.03673611</v>
      </c>
      <c r="G349" s="52">
        <v>0</v>
      </c>
      <c r="H349" s="52">
        <v>0</v>
      </c>
      <c r="I349" s="52">
        <v>0.00827856</v>
      </c>
      <c r="J349" s="52">
        <v>0</v>
      </c>
      <c r="K349" s="52">
        <v>0</v>
      </c>
      <c r="L349" s="52">
        <v>0.00293199</v>
      </c>
      <c r="M349" s="52">
        <v>0.00534657</v>
      </c>
      <c r="N349" s="52">
        <v>0</v>
      </c>
      <c r="O349" s="52">
        <v>0</v>
      </c>
      <c r="P349" s="52">
        <v>0.02707779</v>
      </c>
      <c r="Q349" s="52">
        <v>0.43928109000000004</v>
      </c>
      <c r="R349" s="52">
        <v>0</v>
      </c>
      <c r="S349" s="52">
        <v>0.028630020000000003</v>
      </c>
      <c r="T349" s="52">
        <v>0</v>
      </c>
      <c r="U349" s="52"/>
      <c r="V349" s="55">
        <v>0.5400035700000001</v>
      </c>
      <c r="W349" s="101"/>
    </row>
    <row r="350" spans="1:23" ht="12.75">
      <c r="A350" s="52">
        <v>170</v>
      </c>
      <c r="B350" s="53" t="s">
        <v>264</v>
      </c>
      <c r="C350" s="52">
        <v>300</v>
      </c>
      <c r="D350" s="52"/>
      <c r="E350" s="52">
        <v>1</v>
      </c>
      <c r="F350" s="52">
        <v>0.056984549999999995</v>
      </c>
      <c r="G350" s="52">
        <v>0</v>
      </c>
      <c r="H350" s="52">
        <v>0</v>
      </c>
      <c r="I350" s="52">
        <v>0.0186072</v>
      </c>
      <c r="J350" s="52">
        <v>0</v>
      </c>
      <c r="K350" s="52">
        <v>0</v>
      </c>
      <c r="L350" s="52">
        <v>0.00659005</v>
      </c>
      <c r="M350" s="52">
        <v>0.012017149999999999</v>
      </c>
      <c r="N350" s="52">
        <v>0</v>
      </c>
      <c r="O350" s="52">
        <v>0</v>
      </c>
      <c r="P350" s="52">
        <v>0.0209331</v>
      </c>
      <c r="Q350" s="52">
        <v>0.41052134999999995</v>
      </c>
      <c r="R350" s="52">
        <v>0</v>
      </c>
      <c r="S350" s="52">
        <v>0.03295025</v>
      </c>
      <c r="T350" s="52">
        <v>0</v>
      </c>
      <c r="U350" s="52"/>
      <c r="V350" s="55">
        <v>0.53999645</v>
      </c>
      <c r="W350" s="101"/>
    </row>
    <row r="351" spans="1:23" ht="12.75">
      <c r="A351" s="52">
        <v>171</v>
      </c>
      <c r="B351" s="53" t="s">
        <v>300</v>
      </c>
      <c r="C351" s="52">
        <v>21</v>
      </c>
      <c r="D351" s="52"/>
      <c r="E351" s="52">
        <v>1</v>
      </c>
      <c r="F351" s="52">
        <v>0.01928941</v>
      </c>
      <c r="G351" s="52">
        <v>0</v>
      </c>
      <c r="H351" s="52">
        <v>0</v>
      </c>
      <c r="I351" s="52">
        <v>0</v>
      </c>
      <c r="J351" s="52">
        <v>0</v>
      </c>
      <c r="K351" s="52">
        <v>0</v>
      </c>
      <c r="L351" s="52">
        <v>0</v>
      </c>
      <c r="M351" s="52">
        <v>0</v>
      </c>
      <c r="N351" s="52">
        <v>0</v>
      </c>
      <c r="O351" s="52">
        <v>0</v>
      </c>
      <c r="P351" s="52">
        <v>0.01066309</v>
      </c>
      <c r="Q351" s="52">
        <v>0.23267102</v>
      </c>
      <c r="R351" s="52">
        <v>0</v>
      </c>
      <c r="S351" s="52">
        <v>0.01138195</v>
      </c>
      <c r="T351" s="52">
        <v>0</v>
      </c>
      <c r="U351" s="52"/>
      <c r="V351" s="55">
        <v>0.27400547</v>
      </c>
      <c r="W351" s="101"/>
    </row>
    <row r="352" spans="1:23" ht="12.75">
      <c r="A352" s="52">
        <v>172</v>
      </c>
      <c r="B352" s="53" t="s">
        <v>301</v>
      </c>
      <c r="C352" s="52">
        <v>31</v>
      </c>
      <c r="D352" s="52"/>
      <c r="E352" s="52">
        <v>1</v>
      </c>
      <c r="F352" s="52">
        <v>0.03016</v>
      </c>
      <c r="G352" s="52">
        <v>0</v>
      </c>
      <c r="H352" s="52">
        <v>0</v>
      </c>
      <c r="I352" s="52">
        <v>0</v>
      </c>
      <c r="J352" s="52">
        <v>0</v>
      </c>
      <c r="K352" s="52">
        <v>0</v>
      </c>
      <c r="L352" s="52">
        <v>0</v>
      </c>
      <c r="M352" s="52">
        <v>0</v>
      </c>
      <c r="N352" s="52">
        <v>0</v>
      </c>
      <c r="O352" s="52">
        <v>0</v>
      </c>
      <c r="P352" s="52">
        <v>0.010706799999999999</v>
      </c>
      <c r="Q352" s="52">
        <v>0.2206204</v>
      </c>
      <c r="R352" s="52">
        <v>0</v>
      </c>
      <c r="S352" s="52">
        <v>0.0125164</v>
      </c>
      <c r="T352" s="52">
        <v>0</v>
      </c>
      <c r="U352" s="52"/>
      <c r="V352" s="55">
        <v>0.27400359999999996</v>
      </c>
      <c r="W352" s="101"/>
    </row>
    <row r="353" spans="1:23" ht="12.75">
      <c r="A353" s="52">
        <v>173</v>
      </c>
      <c r="B353" s="53" t="s">
        <v>301</v>
      </c>
      <c r="C353" s="52">
        <v>34</v>
      </c>
      <c r="D353" s="52"/>
      <c r="E353" s="52">
        <v>1</v>
      </c>
      <c r="F353" s="52">
        <v>0.030209000000000003</v>
      </c>
      <c r="G353" s="52">
        <v>0</v>
      </c>
      <c r="H353" s="52">
        <v>0</v>
      </c>
      <c r="I353" s="52">
        <v>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0</v>
      </c>
      <c r="P353" s="52">
        <v>0.010662</v>
      </c>
      <c r="Q353" s="52">
        <v>0.22194730000000001</v>
      </c>
      <c r="R353" s="52">
        <v>0</v>
      </c>
      <c r="S353" s="52">
        <v>0.0111951</v>
      </c>
      <c r="T353" s="52">
        <v>0</v>
      </c>
      <c r="U353" s="52"/>
      <c r="V353" s="55">
        <v>0.2740134</v>
      </c>
      <c r="W353" s="101"/>
    </row>
    <row r="354" spans="1:23" ht="12.75">
      <c r="A354" s="52">
        <v>174</v>
      </c>
      <c r="B354" s="53" t="s">
        <v>293</v>
      </c>
      <c r="C354" s="52" t="s">
        <v>302</v>
      </c>
      <c r="D354" s="52"/>
      <c r="E354" s="52">
        <v>1</v>
      </c>
      <c r="F354" s="52">
        <v>0.005675</v>
      </c>
      <c r="G354" s="52">
        <v>0</v>
      </c>
      <c r="H354" s="52">
        <v>0.0001375</v>
      </c>
      <c r="I354" s="52">
        <v>0.00038750000000000004</v>
      </c>
      <c r="J354" s="52">
        <v>0</v>
      </c>
      <c r="K354" s="52">
        <v>0</v>
      </c>
      <c r="L354" s="52">
        <v>0</v>
      </c>
      <c r="M354" s="52">
        <v>0.00038750000000000004</v>
      </c>
      <c r="N354" s="52">
        <v>0.00048750000000000003</v>
      </c>
      <c r="O354" s="52">
        <v>0.00048750000000000003</v>
      </c>
      <c r="P354" s="52">
        <v>0.000675</v>
      </c>
      <c r="Q354" s="52">
        <v>0.0155</v>
      </c>
      <c r="R354" s="52">
        <v>0</v>
      </c>
      <c r="S354" s="52">
        <v>0.00065</v>
      </c>
      <c r="T354" s="52">
        <v>0</v>
      </c>
      <c r="U354" s="52"/>
      <c r="V354" s="55">
        <v>0.024</v>
      </c>
      <c r="W354" s="101"/>
    </row>
    <row r="355" spans="1:23" ht="12.75">
      <c r="A355" s="52">
        <v>175</v>
      </c>
      <c r="B355" s="53" t="s">
        <v>303</v>
      </c>
      <c r="C355" s="52">
        <v>19</v>
      </c>
      <c r="D355" s="52"/>
      <c r="E355" s="52">
        <v>1</v>
      </c>
      <c r="F355" s="52">
        <v>0.12053999999999998</v>
      </c>
      <c r="G355" s="52">
        <v>0</v>
      </c>
      <c r="H355" s="52">
        <v>0</v>
      </c>
      <c r="I355" s="52">
        <v>0.014112</v>
      </c>
      <c r="J355" s="52">
        <v>0</v>
      </c>
      <c r="K355" s="52">
        <v>0</v>
      </c>
      <c r="L355" s="52">
        <v>0.004998</v>
      </c>
      <c r="M355" s="52">
        <v>0.009113999999999999</v>
      </c>
      <c r="N355" s="52">
        <v>0</v>
      </c>
      <c r="O355" s="52">
        <v>0</v>
      </c>
      <c r="P355" s="52">
        <v>0.040572000000000004</v>
      </c>
      <c r="Q355" s="52">
        <v>0.49186199999999997</v>
      </c>
      <c r="R355" s="52">
        <v>0</v>
      </c>
      <c r="S355" s="52">
        <v>0.032928</v>
      </c>
      <c r="T355" s="52">
        <v>0</v>
      </c>
      <c r="U355" s="52"/>
      <c r="V355" s="55">
        <v>0.7000139999999999</v>
      </c>
      <c r="W355" s="101"/>
    </row>
    <row r="356" spans="1:23" ht="12.75">
      <c r="A356" s="52">
        <v>176</v>
      </c>
      <c r="B356" s="53" t="s">
        <v>275</v>
      </c>
      <c r="C356" s="52">
        <v>19</v>
      </c>
      <c r="D356" s="52"/>
      <c r="E356" s="52">
        <v>1</v>
      </c>
      <c r="F356" s="52">
        <v>0.08037756</v>
      </c>
      <c r="G356" s="52">
        <v>0</v>
      </c>
      <c r="H356" s="52">
        <v>0</v>
      </c>
      <c r="I356" s="52">
        <v>0</v>
      </c>
      <c r="J356" s="52">
        <v>0</v>
      </c>
      <c r="K356" s="52">
        <v>0</v>
      </c>
      <c r="L356" s="52">
        <v>0</v>
      </c>
      <c r="M356" s="52">
        <v>0</v>
      </c>
      <c r="N356" s="52">
        <v>0</v>
      </c>
      <c r="O356" s="52">
        <v>0</v>
      </c>
      <c r="P356" s="52">
        <v>0.035107440000000004</v>
      </c>
      <c r="Q356" s="52">
        <v>0.54909268</v>
      </c>
      <c r="R356" s="52">
        <v>0</v>
      </c>
      <c r="S356" s="52">
        <v>0.0354154</v>
      </c>
      <c r="T356" s="52">
        <v>0</v>
      </c>
      <c r="U356" s="52"/>
      <c r="V356" s="55">
        <v>0.69999308</v>
      </c>
      <c r="W356" s="101"/>
    </row>
    <row r="357" spans="1:23" ht="12.75">
      <c r="A357" s="52">
        <v>177</v>
      </c>
      <c r="B357" s="53" t="s">
        <v>275</v>
      </c>
      <c r="C357" s="52">
        <v>35</v>
      </c>
      <c r="D357" s="52"/>
      <c r="E357" s="52">
        <v>1</v>
      </c>
      <c r="F357" s="52">
        <v>0.06523899</v>
      </c>
      <c r="G357" s="52">
        <v>0</v>
      </c>
      <c r="H357" s="52">
        <v>0.0027527000000000003</v>
      </c>
      <c r="I357" s="52">
        <v>0.013212960000000001</v>
      </c>
      <c r="J357" s="52">
        <v>0</v>
      </c>
      <c r="K357" s="52">
        <v>0</v>
      </c>
      <c r="L357" s="52">
        <v>0.004679590000000001</v>
      </c>
      <c r="M357" s="52">
        <v>0.00853337</v>
      </c>
      <c r="N357" s="52">
        <v>0.015415120000000001</v>
      </c>
      <c r="O357" s="52">
        <v>0.015415120000000001</v>
      </c>
      <c r="P357" s="52">
        <v>0.02615065</v>
      </c>
      <c r="Q357" s="52">
        <v>0.51640652</v>
      </c>
      <c r="R357" s="52">
        <v>0</v>
      </c>
      <c r="S357" s="52">
        <v>0.04541955</v>
      </c>
      <c r="T357" s="52">
        <v>0</v>
      </c>
      <c r="U357" s="52"/>
      <c r="V357" s="55">
        <v>0.7000116099999999</v>
      </c>
      <c r="W357" s="101"/>
    </row>
    <row r="358" spans="1:23" ht="12.75">
      <c r="A358" s="52">
        <v>178</v>
      </c>
      <c r="B358" s="53" t="s">
        <v>304</v>
      </c>
      <c r="C358" s="52">
        <v>5</v>
      </c>
      <c r="D358" s="52"/>
      <c r="E358" s="52">
        <v>1</v>
      </c>
      <c r="F358" s="52">
        <v>0.06836713</v>
      </c>
      <c r="G358" s="52">
        <v>0</v>
      </c>
      <c r="H358" s="52">
        <v>0</v>
      </c>
      <c r="I358" s="52">
        <v>0.01328592</v>
      </c>
      <c r="J358" s="52">
        <v>0</v>
      </c>
      <c r="K358" s="52">
        <v>0</v>
      </c>
      <c r="L358" s="52">
        <v>0.00470543</v>
      </c>
      <c r="M358" s="52">
        <v>0.00858049</v>
      </c>
      <c r="N358" s="52">
        <v>0</v>
      </c>
      <c r="O358" s="52">
        <v>0</v>
      </c>
      <c r="P358" s="52">
        <v>0.02186641</v>
      </c>
      <c r="Q358" s="52">
        <v>0.55441037</v>
      </c>
      <c r="R358" s="52">
        <v>0</v>
      </c>
      <c r="S358" s="52">
        <v>0.04207208</v>
      </c>
      <c r="T358" s="52">
        <v>0</v>
      </c>
      <c r="U358" s="52"/>
      <c r="V358" s="55">
        <v>0.70000191</v>
      </c>
      <c r="W358" s="101"/>
    </row>
    <row r="359" spans="1:23" ht="12.75">
      <c r="A359" s="52">
        <v>179</v>
      </c>
      <c r="B359" s="53" t="s">
        <v>274</v>
      </c>
      <c r="C359" s="52">
        <v>11</v>
      </c>
      <c r="D359" s="52"/>
      <c r="E359" s="52">
        <v>1</v>
      </c>
      <c r="F359" s="52">
        <v>0.0535374</v>
      </c>
      <c r="G359" s="52">
        <v>0</v>
      </c>
      <c r="H359" s="52">
        <v>0</v>
      </c>
      <c r="I359" s="52">
        <v>0.0174816</v>
      </c>
      <c r="J359" s="52">
        <v>0</v>
      </c>
      <c r="K359" s="52">
        <v>0</v>
      </c>
      <c r="L359" s="52">
        <v>0.0061914000000000005</v>
      </c>
      <c r="M359" s="52">
        <v>0.0112902</v>
      </c>
      <c r="N359" s="52">
        <v>0</v>
      </c>
      <c r="O359" s="52">
        <v>0</v>
      </c>
      <c r="P359" s="52">
        <v>0.0415188</v>
      </c>
      <c r="Q359" s="52">
        <v>0.5422938</v>
      </c>
      <c r="R359" s="52">
        <v>0</v>
      </c>
      <c r="S359" s="52">
        <v>0.0451608</v>
      </c>
      <c r="T359" s="52">
        <v>0</v>
      </c>
      <c r="U359" s="52"/>
      <c r="V359" s="55">
        <v>0.6999924000000001</v>
      </c>
      <c r="W359" s="101"/>
    </row>
    <row r="360" spans="1:23" ht="12.75">
      <c r="A360" s="52">
        <v>180</v>
      </c>
      <c r="B360" s="53" t="s">
        <v>305</v>
      </c>
      <c r="C360" s="52">
        <v>53</v>
      </c>
      <c r="D360" s="52"/>
      <c r="E360" s="52">
        <v>1</v>
      </c>
      <c r="F360" s="52">
        <v>0.007514239999999999</v>
      </c>
      <c r="G360" s="52">
        <v>0</v>
      </c>
      <c r="H360" s="52">
        <v>0.00089152</v>
      </c>
      <c r="I360" s="52">
        <v>0</v>
      </c>
      <c r="J360" s="52">
        <v>0</v>
      </c>
      <c r="K360" s="52">
        <v>0</v>
      </c>
      <c r="L360" s="52">
        <v>0</v>
      </c>
      <c r="M360" s="52">
        <v>0</v>
      </c>
      <c r="N360" s="52">
        <v>0.00547648</v>
      </c>
      <c r="O360" s="52">
        <v>0.00547648</v>
      </c>
      <c r="P360" s="52">
        <v>0.01171712</v>
      </c>
      <c r="Q360" s="52">
        <v>0.26567295999999996</v>
      </c>
      <c r="R360" s="52">
        <v>0</v>
      </c>
      <c r="S360" s="52">
        <v>0.013245439999999999</v>
      </c>
      <c r="T360" s="52">
        <v>0</v>
      </c>
      <c r="U360" s="52"/>
      <c r="V360" s="55">
        <v>0.30999424</v>
      </c>
      <c r="W360" s="101"/>
    </row>
    <row r="361" spans="1:23" ht="12.75">
      <c r="A361" s="210">
        <v>181</v>
      </c>
      <c r="B361" s="209" t="s">
        <v>275</v>
      </c>
      <c r="C361" s="210">
        <v>185</v>
      </c>
      <c r="D361" s="52"/>
      <c r="E361" s="52">
        <v>1</v>
      </c>
      <c r="F361" s="52">
        <v>0.11870544</v>
      </c>
      <c r="G361" s="52">
        <v>0</v>
      </c>
      <c r="H361" s="52">
        <v>0.0015573599999999996</v>
      </c>
      <c r="I361" s="52">
        <v>0.020591759999999997</v>
      </c>
      <c r="J361" s="52">
        <v>0</v>
      </c>
      <c r="K361" s="52">
        <v>0.012285839999999998</v>
      </c>
      <c r="L361" s="52">
        <v>0.00294168</v>
      </c>
      <c r="M361" s="52">
        <v>0.005364239999999999</v>
      </c>
      <c r="N361" s="52">
        <v>0.010382399999999998</v>
      </c>
      <c r="O361" s="52">
        <v>0.010382399999999998</v>
      </c>
      <c r="P361" s="52">
        <v>0.01747704</v>
      </c>
      <c r="Q361" s="54">
        <f>V361-U361-SUM(F361:I361,N361:P361,R361:S361)</f>
        <v>0.5942833800000001</v>
      </c>
      <c r="R361" s="52">
        <v>0</v>
      </c>
      <c r="S361" s="52">
        <v>0.01661184</v>
      </c>
      <c r="T361" s="52">
        <v>0</v>
      </c>
      <c r="U361" s="52"/>
      <c r="V361" s="55">
        <v>0.7899916200000001</v>
      </c>
      <c r="W361" s="101"/>
    </row>
    <row r="362" spans="1:23" ht="12.75">
      <c r="A362" s="210"/>
      <c r="B362" s="209"/>
      <c r="C362" s="210"/>
      <c r="D362" s="52"/>
      <c r="E362" s="52">
        <v>4</v>
      </c>
      <c r="F362" s="52">
        <v>0.11870544</v>
      </c>
      <c r="G362" s="52">
        <v>0</v>
      </c>
      <c r="H362" s="52">
        <v>0.0015573599999999996</v>
      </c>
      <c r="I362" s="52">
        <v>0.020591759999999997</v>
      </c>
      <c r="J362" s="52">
        <v>0</v>
      </c>
      <c r="K362" s="52">
        <v>0.012285839999999998</v>
      </c>
      <c r="L362" s="52">
        <v>0.00294168</v>
      </c>
      <c r="M362" s="52">
        <v>0.005364239999999999</v>
      </c>
      <c r="N362" s="52">
        <v>0.010382399999999998</v>
      </c>
      <c r="O362" s="52">
        <v>0.010382399999999998</v>
      </c>
      <c r="P362" s="52">
        <v>0.01747704</v>
      </c>
      <c r="Q362" s="54">
        <f>V362-U362-SUM(F362:I362,N362:P362,R362:S362)</f>
        <v>0.5142748799999999</v>
      </c>
      <c r="R362" s="52">
        <v>0</v>
      </c>
      <c r="S362" s="52">
        <v>0.01661184</v>
      </c>
      <c r="T362" s="52">
        <v>0</v>
      </c>
      <c r="U362" s="52"/>
      <c r="V362" s="55">
        <v>0.7099831199999999</v>
      </c>
      <c r="W362" s="101"/>
    </row>
    <row r="363" spans="1:23" ht="12.75">
      <c r="A363" s="52">
        <v>182</v>
      </c>
      <c r="B363" s="53" t="s">
        <v>286</v>
      </c>
      <c r="C363" s="52">
        <v>1</v>
      </c>
      <c r="D363" s="52"/>
      <c r="E363" s="52">
        <v>1</v>
      </c>
      <c r="F363" s="52">
        <v>0.13355802</v>
      </c>
      <c r="G363" s="52">
        <v>0</v>
      </c>
      <c r="H363" s="52">
        <v>0.00189444</v>
      </c>
      <c r="I363" s="52">
        <v>0.01515552</v>
      </c>
      <c r="J363" s="52">
        <v>0</v>
      </c>
      <c r="K363" s="52">
        <v>0</v>
      </c>
      <c r="L363" s="52">
        <v>0.005367580000000001</v>
      </c>
      <c r="M363" s="52">
        <v>0.00978794</v>
      </c>
      <c r="N363" s="52">
        <v>0.00126296</v>
      </c>
      <c r="O363" s="52">
        <v>0.00126296</v>
      </c>
      <c r="P363" s="52">
        <v>0.024627720000000002</v>
      </c>
      <c r="Q363" s="52">
        <v>0.50234234</v>
      </c>
      <c r="R363" s="52">
        <v>0</v>
      </c>
      <c r="S363" s="52">
        <v>0.019891620000000002</v>
      </c>
      <c r="T363" s="52">
        <v>0</v>
      </c>
      <c r="U363" s="52"/>
      <c r="V363" s="55">
        <v>0.6999955800000001</v>
      </c>
      <c r="W363" s="101"/>
    </row>
    <row r="364" spans="1:23" ht="12.75">
      <c r="A364" s="52">
        <v>183</v>
      </c>
      <c r="B364" s="53" t="s">
        <v>286</v>
      </c>
      <c r="C364" s="52">
        <v>3</v>
      </c>
      <c r="D364" s="52"/>
      <c r="E364" s="52">
        <v>1</v>
      </c>
      <c r="F364" s="52">
        <v>0.17634319999999998</v>
      </c>
      <c r="G364" s="52">
        <v>0</v>
      </c>
      <c r="H364" s="52">
        <v>0</v>
      </c>
      <c r="I364" s="52">
        <v>0.0122496</v>
      </c>
      <c r="J364" s="52">
        <v>0</v>
      </c>
      <c r="K364" s="52">
        <v>0</v>
      </c>
      <c r="L364" s="52">
        <v>0.0043384</v>
      </c>
      <c r="M364" s="52">
        <v>0.0079112</v>
      </c>
      <c r="N364" s="52">
        <v>0</v>
      </c>
      <c r="O364" s="52">
        <v>0</v>
      </c>
      <c r="P364" s="52">
        <v>0.030113599999999997</v>
      </c>
      <c r="Q364" s="52">
        <v>0.456808</v>
      </c>
      <c r="R364" s="52">
        <v>0</v>
      </c>
      <c r="S364" s="52">
        <v>0.0244992</v>
      </c>
      <c r="T364" s="52">
        <v>0</v>
      </c>
      <c r="U364" s="52"/>
      <c r="V364" s="55">
        <v>0.7000135999999999</v>
      </c>
      <c r="W364" s="101"/>
    </row>
    <row r="365" spans="1:23" ht="12.75">
      <c r="A365" s="52">
        <v>184</v>
      </c>
      <c r="B365" s="53" t="s">
        <v>286</v>
      </c>
      <c r="C365" s="52">
        <v>4</v>
      </c>
      <c r="D365" s="52"/>
      <c r="E365" s="52">
        <v>1</v>
      </c>
      <c r="F365" s="52">
        <v>0.24232362000000002</v>
      </c>
      <c r="G365" s="52">
        <v>0</v>
      </c>
      <c r="H365" s="52">
        <v>0</v>
      </c>
      <c r="I365" s="52">
        <v>0.01078992</v>
      </c>
      <c r="J365" s="52">
        <v>0</v>
      </c>
      <c r="K365" s="52">
        <v>0</v>
      </c>
      <c r="L365" s="52">
        <v>0.0038214300000000002</v>
      </c>
      <c r="M365" s="52">
        <v>0.00696849</v>
      </c>
      <c r="N365" s="52">
        <v>0</v>
      </c>
      <c r="O365" s="52">
        <v>0</v>
      </c>
      <c r="P365" s="52">
        <v>0.02719959</v>
      </c>
      <c r="Q365" s="52">
        <v>0.39967662</v>
      </c>
      <c r="R365" s="52">
        <v>0</v>
      </c>
      <c r="S365" s="52">
        <v>0.02000631</v>
      </c>
      <c r="T365" s="52">
        <v>0</v>
      </c>
      <c r="U365" s="52"/>
      <c r="V365" s="55">
        <v>0.69999606</v>
      </c>
      <c r="W365" s="101"/>
    </row>
    <row r="366" spans="1:23" ht="12.75">
      <c r="A366" s="52">
        <v>185</v>
      </c>
      <c r="B366" s="53" t="s">
        <v>286</v>
      </c>
      <c r="C366" s="52">
        <v>6</v>
      </c>
      <c r="D366" s="52"/>
      <c r="E366" s="52">
        <v>1</v>
      </c>
      <c r="F366" s="52">
        <v>0.06300359999999999</v>
      </c>
      <c r="G366" s="52">
        <v>0</v>
      </c>
      <c r="H366" s="52">
        <v>0</v>
      </c>
      <c r="I366" s="52">
        <v>0.0175824</v>
      </c>
      <c r="J366" s="52">
        <v>0</v>
      </c>
      <c r="K366" s="52">
        <v>0</v>
      </c>
      <c r="L366" s="52">
        <v>0.006227100000000001</v>
      </c>
      <c r="M366" s="52">
        <v>0.0113553</v>
      </c>
      <c r="N366" s="52">
        <v>0</v>
      </c>
      <c r="O366" s="52">
        <v>0</v>
      </c>
      <c r="P366" s="52">
        <v>0.05128200000000001</v>
      </c>
      <c r="Q366" s="52">
        <v>0.5267394</v>
      </c>
      <c r="R366" s="52">
        <v>0</v>
      </c>
      <c r="S366" s="52">
        <v>0.0413919</v>
      </c>
      <c r="T366" s="52">
        <v>0</v>
      </c>
      <c r="U366" s="52"/>
      <c r="V366" s="55">
        <v>0.6999993</v>
      </c>
      <c r="W366" s="101"/>
    </row>
    <row r="367" spans="1:23" ht="12.75">
      <c r="A367" s="52">
        <v>186</v>
      </c>
      <c r="B367" s="53" t="s">
        <v>286</v>
      </c>
      <c r="C367" s="52">
        <v>7</v>
      </c>
      <c r="D367" s="52"/>
      <c r="E367" s="52">
        <v>1</v>
      </c>
      <c r="F367" s="52">
        <v>0.12133707000000002</v>
      </c>
      <c r="G367" s="52">
        <v>0</v>
      </c>
      <c r="H367" s="52">
        <v>0.00222929</v>
      </c>
      <c r="I367" s="52">
        <v>0.015286560000000001</v>
      </c>
      <c r="J367" s="52">
        <v>0</v>
      </c>
      <c r="K367" s="52">
        <v>0</v>
      </c>
      <c r="L367" s="52">
        <v>0.005413990000000001</v>
      </c>
      <c r="M367" s="52">
        <v>0.00987257</v>
      </c>
      <c r="N367" s="52">
        <v>0.00732481</v>
      </c>
      <c r="O367" s="52">
        <v>0.00732481</v>
      </c>
      <c r="P367" s="52">
        <v>0.024840660000000004</v>
      </c>
      <c r="Q367" s="52">
        <v>0.50159025</v>
      </c>
      <c r="R367" s="52">
        <v>0</v>
      </c>
      <c r="S367" s="52">
        <v>0.020063610000000003</v>
      </c>
      <c r="T367" s="52">
        <v>0</v>
      </c>
      <c r="U367" s="52"/>
      <c r="V367" s="55">
        <v>0.6999970600000001</v>
      </c>
      <c r="W367" s="101"/>
    </row>
    <row r="368" spans="1:23" ht="12.75">
      <c r="A368" s="52">
        <v>187</v>
      </c>
      <c r="B368" s="53" t="s">
        <v>286</v>
      </c>
      <c r="C368" s="52">
        <v>8</v>
      </c>
      <c r="D368" s="52"/>
      <c r="E368" s="52">
        <v>1</v>
      </c>
      <c r="F368" s="52">
        <v>0.07386084</v>
      </c>
      <c r="G368" s="52">
        <v>0</v>
      </c>
      <c r="H368" s="52">
        <v>0</v>
      </c>
      <c r="I368" s="52">
        <v>0.01781568</v>
      </c>
      <c r="J368" s="52">
        <v>0</v>
      </c>
      <c r="K368" s="52">
        <v>0</v>
      </c>
      <c r="L368" s="52">
        <v>0.00630972</v>
      </c>
      <c r="M368" s="52">
        <v>0.011505959999999999</v>
      </c>
      <c r="N368" s="52">
        <v>0</v>
      </c>
      <c r="O368" s="52">
        <v>0</v>
      </c>
      <c r="P368" s="52">
        <v>0.026723519999999997</v>
      </c>
      <c r="Q368" s="52">
        <v>0.55970928</v>
      </c>
      <c r="R368" s="52">
        <v>0</v>
      </c>
      <c r="S368" s="52">
        <v>0.021898439999999998</v>
      </c>
      <c r="T368" s="52">
        <v>0</v>
      </c>
      <c r="U368" s="52"/>
      <c r="V368" s="55">
        <v>0.70000776</v>
      </c>
      <c r="W368" s="101"/>
    </row>
    <row r="369" spans="1:23" ht="12.75">
      <c r="A369" s="52">
        <v>188</v>
      </c>
      <c r="B369" s="53" t="s">
        <v>286</v>
      </c>
      <c r="C369" s="52">
        <v>9</v>
      </c>
      <c r="D369" s="52"/>
      <c r="E369" s="52">
        <v>1</v>
      </c>
      <c r="F369" s="52">
        <v>0.0860522</v>
      </c>
      <c r="G369" s="52">
        <v>0</v>
      </c>
      <c r="H369" s="52">
        <v>0</v>
      </c>
      <c r="I369" s="52">
        <v>0.01588656</v>
      </c>
      <c r="J369" s="52">
        <v>0</v>
      </c>
      <c r="K369" s="52">
        <v>0</v>
      </c>
      <c r="L369" s="52">
        <v>0.0056264900000000005</v>
      </c>
      <c r="M369" s="52">
        <v>0.01026007</v>
      </c>
      <c r="N369" s="52">
        <v>0</v>
      </c>
      <c r="O369" s="52">
        <v>0</v>
      </c>
      <c r="P369" s="52">
        <v>0.02713954</v>
      </c>
      <c r="Q369" s="52">
        <v>0.5500721399999999</v>
      </c>
      <c r="R369" s="52">
        <v>0</v>
      </c>
      <c r="S369" s="52">
        <v>0.02085111</v>
      </c>
      <c r="T369" s="52">
        <v>0</v>
      </c>
      <c r="U369" s="52"/>
      <c r="V369" s="55">
        <v>0.7000015499999999</v>
      </c>
      <c r="W369" s="101"/>
    </row>
    <row r="370" spans="1:23" ht="12.75">
      <c r="A370" s="52">
        <v>189</v>
      </c>
      <c r="B370" s="53" t="s">
        <v>286</v>
      </c>
      <c r="C370" s="52">
        <v>10</v>
      </c>
      <c r="D370" s="52"/>
      <c r="E370" s="52">
        <v>1</v>
      </c>
      <c r="F370" s="52">
        <v>0.07403240999999999</v>
      </c>
      <c r="G370" s="52">
        <v>0</v>
      </c>
      <c r="H370" s="52">
        <v>0</v>
      </c>
      <c r="I370" s="52">
        <v>0.01668336</v>
      </c>
      <c r="J370" s="52">
        <v>0</v>
      </c>
      <c r="K370" s="52">
        <v>0</v>
      </c>
      <c r="L370" s="52">
        <v>0.00590869</v>
      </c>
      <c r="M370" s="52">
        <v>0.01077467</v>
      </c>
      <c r="N370" s="52">
        <v>0</v>
      </c>
      <c r="O370" s="52">
        <v>0</v>
      </c>
      <c r="P370" s="52">
        <v>0.02641532</v>
      </c>
      <c r="Q370" s="52">
        <v>0.56132555</v>
      </c>
      <c r="R370" s="52">
        <v>0</v>
      </c>
      <c r="S370" s="52">
        <v>0.02154934</v>
      </c>
      <c r="T370" s="52">
        <v>0</v>
      </c>
      <c r="U370" s="52"/>
      <c r="V370" s="55">
        <v>0.7000059799999999</v>
      </c>
      <c r="W370" s="101"/>
    </row>
    <row r="371" spans="1:23" ht="12.75">
      <c r="A371" s="52">
        <v>190</v>
      </c>
      <c r="B371" s="53" t="s">
        <v>247</v>
      </c>
      <c r="C371" s="52">
        <v>11</v>
      </c>
      <c r="D371" s="52"/>
      <c r="E371" s="52">
        <v>1</v>
      </c>
      <c r="F371" s="52">
        <v>0.13607487</v>
      </c>
      <c r="G371" s="52">
        <v>0</v>
      </c>
      <c r="H371" s="52">
        <v>0.0028952099999999996</v>
      </c>
      <c r="I371" s="52">
        <v>0.01544112</v>
      </c>
      <c r="J371" s="52">
        <v>0</v>
      </c>
      <c r="K371" s="52">
        <v>0</v>
      </c>
      <c r="L371" s="52">
        <v>0.00546873</v>
      </c>
      <c r="M371" s="52">
        <v>0.00997239</v>
      </c>
      <c r="N371" s="52">
        <v>0.01865802</v>
      </c>
      <c r="O371" s="52">
        <v>0.01865802</v>
      </c>
      <c r="P371" s="52">
        <v>0.04374984</v>
      </c>
      <c r="Q371" s="52">
        <v>0.42849107999999997</v>
      </c>
      <c r="R371" s="52">
        <v>0</v>
      </c>
      <c r="S371" s="52">
        <v>0.03602928</v>
      </c>
      <c r="T371" s="52">
        <v>0</v>
      </c>
      <c r="U371" s="52"/>
      <c r="V371" s="55">
        <v>0.69999744</v>
      </c>
      <c r="W371" s="101"/>
    </row>
    <row r="372" spans="1:23" ht="12.75">
      <c r="A372" s="52">
        <v>191</v>
      </c>
      <c r="B372" s="53" t="s">
        <v>247</v>
      </c>
      <c r="C372" s="52">
        <v>12</v>
      </c>
      <c r="D372" s="52"/>
      <c r="E372" s="52">
        <v>1</v>
      </c>
      <c r="F372" s="52">
        <v>0.11582081000000002</v>
      </c>
      <c r="G372" s="52">
        <v>0</v>
      </c>
      <c r="H372" s="52">
        <v>0</v>
      </c>
      <c r="I372" s="52">
        <v>0.016208160000000003</v>
      </c>
      <c r="J372" s="52">
        <v>0</v>
      </c>
      <c r="K372" s="52">
        <v>0</v>
      </c>
      <c r="L372" s="52">
        <v>0.005740390000000001</v>
      </c>
      <c r="M372" s="52">
        <v>0.010467770000000001</v>
      </c>
      <c r="N372" s="52">
        <v>0</v>
      </c>
      <c r="O372" s="52">
        <v>0</v>
      </c>
      <c r="P372" s="52">
        <v>0.04288409000000001</v>
      </c>
      <c r="Q372" s="52">
        <v>0.48962150000000004</v>
      </c>
      <c r="R372" s="52">
        <v>0</v>
      </c>
      <c r="S372" s="52">
        <v>0.035455350000000004</v>
      </c>
      <c r="T372" s="52">
        <v>0</v>
      </c>
      <c r="U372" s="52"/>
      <c r="V372" s="55">
        <v>0.6999899100000001</v>
      </c>
      <c r="W372" s="101"/>
    </row>
    <row r="373" spans="1:23" ht="12.75">
      <c r="A373" s="52">
        <v>192</v>
      </c>
      <c r="B373" s="53" t="s">
        <v>247</v>
      </c>
      <c r="C373" s="52">
        <v>13</v>
      </c>
      <c r="D373" s="52"/>
      <c r="E373" s="52">
        <v>1</v>
      </c>
      <c r="F373" s="52">
        <v>0.11630681999999999</v>
      </c>
      <c r="G373" s="52">
        <v>0</v>
      </c>
      <c r="H373" s="52">
        <v>0.0033845899999999994</v>
      </c>
      <c r="I373" s="52">
        <v>0.014769119999999998</v>
      </c>
      <c r="J373" s="52">
        <v>0</v>
      </c>
      <c r="K373" s="52">
        <v>0</v>
      </c>
      <c r="L373" s="52">
        <v>0.005230729999999999</v>
      </c>
      <c r="M373" s="52">
        <v>0.009538389999999999</v>
      </c>
      <c r="N373" s="52">
        <v>0.019384469999999997</v>
      </c>
      <c r="O373" s="52">
        <v>0.019384469999999997</v>
      </c>
      <c r="P373" s="52">
        <v>0.04276891</v>
      </c>
      <c r="Q373" s="52">
        <v>0.44861201999999994</v>
      </c>
      <c r="R373" s="52">
        <v>0</v>
      </c>
      <c r="S373" s="52">
        <v>0.035384349999999995</v>
      </c>
      <c r="T373" s="52">
        <v>0</v>
      </c>
      <c r="U373" s="52"/>
      <c r="V373" s="55">
        <v>0.6999947499999999</v>
      </c>
      <c r="W373" s="101"/>
    </row>
    <row r="374" spans="1:23" ht="12.75">
      <c r="A374" s="52">
        <v>193</v>
      </c>
      <c r="B374" s="53" t="s">
        <v>247</v>
      </c>
      <c r="C374" s="52">
        <v>14</v>
      </c>
      <c r="D374" s="52"/>
      <c r="E374" s="52">
        <v>1</v>
      </c>
      <c r="F374" s="52">
        <v>0.13299999999999998</v>
      </c>
      <c r="G374" s="52">
        <v>0</v>
      </c>
      <c r="H374" s="52">
        <v>0</v>
      </c>
      <c r="I374" s="52">
        <v>0.0168</v>
      </c>
      <c r="J374" s="52">
        <v>0</v>
      </c>
      <c r="K374" s="52">
        <v>0</v>
      </c>
      <c r="L374" s="52">
        <v>0.00595</v>
      </c>
      <c r="M374" s="52">
        <v>0.010849999999999999</v>
      </c>
      <c r="N374" s="52">
        <v>0</v>
      </c>
      <c r="O374" s="52">
        <v>0</v>
      </c>
      <c r="P374" s="52">
        <v>0.0455</v>
      </c>
      <c r="Q374" s="52">
        <v>0.4676</v>
      </c>
      <c r="R374" s="52">
        <v>0</v>
      </c>
      <c r="S374" s="52">
        <v>0.037099999999999994</v>
      </c>
      <c r="T374" s="52">
        <v>0</v>
      </c>
      <c r="U374" s="52"/>
      <c r="V374" s="55">
        <v>0.7</v>
      </c>
      <c r="W374" s="101"/>
    </row>
    <row r="375" spans="1:23" ht="12.75">
      <c r="A375" s="52">
        <v>194</v>
      </c>
      <c r="B375" s="53" t="s">
        <v>247</v>
      </c>
      <c r="C375" s="52">
        <v>17</v>
      </c>
      <c r="D375" s="52"/>
      <c r="E375" s="52">
        <v>1</v>
      </c>
      <c r="F375" s="52">
        <v>0.12679761</v>
      </c>
      <c r="G375" s="52">
        <v>0</v>
      </c>
      <c r="H375" s="52">
        <v>0.00277659</v>
      </c>
      <c r="I375" s="52">
        <v>0.01480848</v>
      </c>
      <c r="J375" s="52">
        <v>0</v>
      </c>
      <c r="K375" s="52">
        <v>0</v>
      </c>
      <c r="L375" s="52">
        <v>0.005244670000000001</v>
      </c>
      <c r="M375" s="52">
        <v>0.00956381</v>
      </c>
      <c r="N375" s="52">
        <v>0.01295742</v>
      </c>
      <c r="O375" s="52">
        <v>0.01295742</v>
      </c>
      <c r="P375" s="52">
        <v>0.042265870000000004</v>
      </c>
      <c r="Q375" s="52">
        <v>0.45320119000000003</v>
      </c>
      <c r="R375" s="52">
        <v>0</v>
      </c>
      <c r="S375" s="52">
        <v>0.03424461</v>
      </c>
      <c r="T375" s="52">
        <v>0</v>
      </c>
      <c r="U375" s="52"/>
      <c r="V375" s="55">
        <v>0.7000091900000001</v>
      </c>
      <c r="W375" s="101"/>
    </row>
    <row r="376" spans="1:23" ht="12.75">
      <c r="A376" s="52">
        <v>195</v>
      </c>
      <c r="B376" s="53" t="s">
        <v>247</v>
      </c>
      <c r="C376" s="52">
        <v>18</v>
      </c>
      <c r="D376" s="52"/>
      <c r="E376" s="52">
        <v>1</v>
      </c>
      <c r="F376" s="52">
        <v>0.1272148</v>
      </c>
      <c r="G376" s="52">
        <v>0</v>
      </c>
      <c r="H376" s="52">
        <v>0</v>
      </c>
      <c r="I376" s="52">
        <v>0.01489344</v>
      </c>
      <c r="J376" s="52">
        <v>0</v>
      </c>
      <c r="K376" s="52">
        <v>0</v>
      </c>
      <c r="L376" s="52">
        <v>0.005274760000000001</v>
      </c>
      <c r="M376" s="52">
        <v>0.00961868</v>
      </c>
      <c r="N376" s="52">
        <v>0</v>
      </c>
      <c r="O376" s="52">
        <v>0</v>
      </c>
      <c r="P376" s="52">
        <v>0.04250836</v>
      </c>
      <c r="Q376" s="52">
        <v>0.48000316</v>
      </c>
      <c r="R376" s="52">
        <v>0</v>
      </c>
      <c r="S376" s="52">
        <v>0.03537192</v>
      </c>
      <c r="T376" s="52">
        <v>0</v>
      </c>
      <c r="U376" s="52"/>
      <c r="V376" s="55">
        <v>0.69999168</v>
      </c>
      <c r="W376" s="101"/>
    </row>
    <row r="377" spans="1:23" ht="12.75">
      <c r="A377" s="52">
        <v>196</v>
      </c>
      <c r="B377" s="53" t="s">
        <v>159</v>
      </c>
      <c r="C377" s="52">
        <v>7</v>
      </c>
      <c r="D377" s="52"/>
      <c r="E377" s="52">
        <v>1</v>
      </c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>
        <v>0.13000052</v>
      </c>
      <c r="Q377" s="52">
        <v>0</v>
      </c>
      <c r="R377" s="52">
        <v>0</v>
      </c>
      <c r="S377" s="52">
        <v>0</v>
      </c>
      <c r="T377" s="52">
        <v>0</v>
      </c>
      <c r="U377" s="52"/>
      <c r="V377" s="55">
        <v>0.13000052</v>
      </c>
      <c r="W377" s="101"/>
    </row>
    <row r="378" spans="1:23" ht="12.75">
      <c r="A378" s="52">
        <v>197</v>
      </c>
      <c r="B378" s="53" t="s">
        <v>159</v>
      </c>
      <c r="C378" s="52">
        <v>27</v>
      </c>
      <c r="D378" s="52"/>
      <c r="E378" s="52">
        <v>1</v>
      </c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>
        <v>0.12999990000000003</v>
      </c>
      <c r="Q378" s="52">
        <v>0</v>
      </c>
      <c r="R378" s="52">
        <v>0</v>
      </c>
      <c r="S378" s="52">
        <v>0</v>
      </c>
      <c r="T378" s="52">
        <v>0</v>
      </c>
      <c r="U378" s="52"/>
      <c r="V378" s="55">
        <v>0.12999990000000003</v>
      </c>
      <c r="W378" s="101"/>
    </row>
    <row r="379" spans="1:23" ht="12.75">
      <c r="A379" s="52">
        <v>198</v>
      </c>
      <c r="B379" s="53" t="s">
        <v>310</v>
      </c>
      <c r="C379" s="52">
        <v>120</v>
      </c>
      <c r="D379" s="52"/>
      <c r="E379" s="52">
        <v>1</v>
      </c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>
        <v>0.13000012</v>
      </c>
      <c r="Q379" s="52">
        <v>0</v>
      </c>
      <c r="R379" s="52">
        <v>0</v>
      </c>
      <c r="S379" s="52">
        <v>0</v>
      </c>
      <c r="T379" s="52">
        <v>0</v>
      </c>
      <c r="U379" s="52"/>
      <c r="V379" s="55">
        <v>0.13000012</v>
      </c>
      <c r="W379" s="101"/>
    </row>
    <row r="380" spans="1:23" ht="12.75">
      <c r="A380" s="52">
        <v>199</v>
      </c>
      <c r="B380" s="53" t="s">
        <v>311</v>
      </c>
      <c r="C380" s="52">
        <v>8</v>
      </c>
      <c r="D380" s="52"/>
      <c r="E380" s="52">
        <v>1</v>
      </c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>
        <v>0.13</v>
      </c>
      <c r="Q380" s="52">
        <v>0</v>
      </c>
      <c r="R380" s="52">
        <v>0</v>
      </c>
      <c r="S380" s="52">
        <v>0</v>
      </c>
      <c r="T380" s="52">
        <v>0</v>
      </c>
      <c r="U380" s="52"/>
      <c r="V380" s="55">
        <v>0.13</v>
      </c>
      <c r="W380" s="101"/>
    </row>
    <row r="381" spans="1:23" ht="12.75">
      <c r="A381" s="52">
        <v>200</v>
      </c>
      <c r="B381" s="53" t="s">
        <v>311</v>
      </c>
      <c r="C381" s="52">
        <v>12</v>
      </c>
      <c r="D381" s="52"/>
      <c r="E381" s="52">
        <v>1</v>
      </c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>
        <v>0.13000075</v>
      </c>
      <c r="Q381" s="52">
        <v>0</v>
      </c>
      <c r="R381" s="52">
        <v>0</v>
      </c>
      <c r="S381" s="52">
        <v>0</v>
      </c>
      <c r="T381" s="52">
        <v>0</v>
      </c>
      <c r="U381" s="52"/>
      <c r="V381" s="55">
        <v>0.13000075</v>
      </c>
      <c r="W381" s="101"/>
    </row>
    <row r="382" spans="1:23" ht="12.75">
      <c r="A382" s="52">
        <v>201</v>
      </c>
      <c r="B382" s="53" t="s">
        <v>311</v>
      </c>
      <c r="C382" s="52">
        <v>10</v>
      </c>
      <c r="D382" s="52"/>
      <c r="E382" s="52">
        <v>1</v>
      </c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>
        <v>0.1299996</v>
      </c>
      <c r="Q382" s="52">
        <v>0</v>
      </c>
      <c r="R382" s="52">
        <v>0</v>
      </c>
      <c r="S382" s="52">
        <v>0</v>
      </c>
      <c r="T382" s="52">
        <v>0</v>
      </c>
      <c r="U382" s="52"/>
      <c r="V382" s="55">
        <v>0.1299996</v>
      </c>
      <c r="W382" s="101"/>
    </row>
    <row r="383" spans="1:23" ht="12.75">
      <c r="A383" s="52">
        <v>202</v>
      </c>
      <c r="B383" s="53" t="s">
        <v>202</v>
      </c>
      <c r="C383" s="52">
        <v>111</v>
      </c>
      <c r="D383" s="52"/>
      <c r="E383" s="52">
        <v>1</v>
      </c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>
        <v>0.13000028</v>
      </c>
      <c r="Q383" s="52">
        <v>0</v>
      </c>
      <c r="R383" s="52">
        <v>0</v>
      </c>
      <c r="S383" s="52">
        <v>0</v>
      </c>
      <c r="T383" s="52">
        <v>0</v>
      </c>
      <c r="U383" s="52"/>
      <c r="V383" s="55">
        <v>0.13000028</v>
      </c>
      <c r="W383" s="101"/>
    </row>
    <row r="384" spans="1:23" ht="12.75">
      <c r="A384" s="52">
        <v>203</v>
      </c>
      <c r="B384" s="53" t="s">
        <v>306</v>
      </c>
      <c r="C384" s="52">
        <v>83</v>
      </c>
      <c r="D384" s="52"/>
      <c r="E384" s="52">
        <v>1</v>
      </c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>
        <v>0.12999974</v>
      </c>
      <c r="Q384" s="52">
        <v>0</v>
      </c>
      <c r="R384" s="52">
        <v>0</v>
      </c>
      <c r="S384" s="52">
        <v>0</v>
      </c>
      <c r="T384" s="52">
        <v>0</v>
      </c>
      <c r="U384" s="52"/>
      <c r="V384" s="55">
        <v>0.12999974</v>
      </c>
      <c r="W384" s="101"/>
    </row>
    <row r="385" spans="1:23" ht="12.75">
      <c r="A385" s="52">
        <v>204</v>
      </c>
      <c r="B385" s="53" t="s">
        <v>225</v>
      </c>
      <c r="C385" s="52">
        <v>59</v>
      </c>
      <c r="D385" s="52"/>
      <c r="E385" s="52">
        <v>1</v>
      </c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>
        <v>0.12999952</v>
      </c>
      <c r="Q385" s="52">
        <v>0</v>
      </c>
      <c r="R385" s="52">
        <v>0</v>
      </c>
      <c r="S385" s="52">
        <v>0</v>
      </c>
      <c r="T385" s="52">
        <v>0</v>
      </c>
      <c r="U385" s="52"/>
      <c r="V385" s="55">
        <v>0.12999952</v>
      </c>
      <c r="W385" s="101"/>
    </row>
    <row r="386" spans="1:23" ht="12.75">
      <c r="A386" s="52">
        <v>205</v>
      </c>
      <c r="B386" s="53" t="s">
        <v>312</v>
      </c>
      <c r="C386" s="52">
        <v>30</v>
      </c>
      <c r="D386" s="52"/>
      <c r="E386" s="52">
        <v>1</v>
      </c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>
        <v>0.1299999</v>
      </c>
      <c r="Q386" s="52">
        <v>0</v>
      </c>
      <c r="R386" s="52">
        <v>0</v>
      </c>
      <c r="S386" s="52">
        <v>0</v>
      </c>
      <c r="T386" s="52">
        <v>0</v>
      </c>
      <c r="U386" s="52"/>
      <c r="V386" s="55">
        <v>0.1299999</v>
      </c>
      <c r="W386" s="101"/>
    </row>
    <row r="387" spans="1:23" ht="12.75">
      <c r="A387" s="52">
        <v>206</v>
      </c>
      <c r="B387" s="53" t="s">
        <v>313</v>
      </c>
      <c r="C387" s="52">
        <v>2</v>
      </c>
      <c r="D387" s="52"/>
      <c r="E387" s="52">
        <v>1</v>
      </c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>
        <v>0.12999912</v>
      </c>
      <c r="Q387" s="52">
        <v>0</v>
      </c>
      <c r="R387" s="52">
        <v>0</v>
      </c>
      <c r="S387" s="52">
        <v>0</v>
      </c>
      <c r="T387" s="52">
        <v>0</v>
      </c>
      <c r="U387" s="52"/>
      <c r="V387" s="55">
        <v>0.12999912</v>
      </c>
      <c r="W387" s="101"/>
    </row>
    <row r="388" spans="1:23" ht="12.75">
      <c r="A388" s="52">
        <v>207</v>
      </c>
      <c r="B388" s="53" t="s">
        <v>315</v>
      </c>
      <c r="C388" s="52">
        <v>93</v>
      </c>
      <c r="D388" s="52"/>
      <c r="E388" s="52">
        <v>1</v>
      </c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>
        <v>0.12999971999999999</v>
      </c>
      <c r="Q388" s="52">
        <v>0</v>
      </c>
      <c r="R388" s="52">
        <v>0</v>
      </c>
      <c r="S388" s="52">
        <v>0</v>
      </c>
      <c r="T388" s="52">
        <v>0</v>
      </c>
      <c r="U388" s="52"/>
      <c r="V388" s="55">
        <v>0.12999971999999999</v>
      </c>
      <c r="W388" s="101"/>
    </row>
    <row r="389" spans="1:23" ht="12.75">
      <c r="A389" s="52">
        <v>208</v>
      </c>
      <c r="B389" s="53" t="s">
        <v>314</v>
      </c>
      <c r="C389" s="52">
        <v>32</v>
      </c>
      <c r="D389" s="52"/>
      <c r="E389" s="52">
        <v>1</v>
      </c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>
        <v>0.13</v>
      </c>
      <c r="Q389" s="52">
        <v>0</v>
      </c>
      <c r="R389" s="52">
        <v>0</v>
      </c>
      <c r="S389" s="52">
        <v>0</v>
      </c>
      <c r="T389" s="52">
        <v>0</v>
      </c>
      <c r="U389" s="52"/>
      <c r="V389" s="55">
        <v>0.13</v>
      </c>
      <c r="W389" s="101"/>
    </row>
    <row r="390" spans="1:23" ht="12.75">
      <c r="A390" s="115"/>
      <c r="B390" s="116" t="s">
        <v>368</v>
      </c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7"/>
      <c r="W390" s="101"/>
    </row>
    <row r="391" spans="2:3" ht="12.75">
      <c r="B391" s="49" t="s">
        <v>369</v>
      </c>
      <c r="C391" s="49" t="s">
        <v>378</v>
      </c>
    </row>
    <row r="392" ht="12.75">
      <c r="C392" s="49" t="s">
        <v>364</v>
      </c>
    </row>
    <row r="393" ht="12.75">
      <c r="C393" s="49" t="s">
        <v>365</v>
      </c>
    </row>
    <row r="394" ht="12.75">
      <c r="C394" s="49" t="s">
        <v>363</v>
      </c>
    </row>
  </sheetData>
  <mergeCells count="284">
    <mergeCell ref="A345:A346"/>
    <mergeCell ref="B345:B346"/>
    <mergeCell ref="C345:C346"/>
    <mergeCell ref="A361:A362"/>
    <mergeCell ref="B361:B362"/>
    <mergeCell ref="C361:C362"/>
    <mergeCell ref="A341:A342"/>
    <mergeCell ref="B341:B342"/>
    <mergeCell ref="C341:C342"/>
    <mergeCell ref="A343:A344"/>
    <mergeCell ref="B343:B344"/>
    <mergeCell ref="C343:C344"/>
    <mergeCell ref="A337:A338"/>
    <mergeCell ref="B337:B338"/>
    <mergeCell ref="C337:C338"/>
    <mergeCell ref="A339:A340"/>
    <mergeCell ref="B339:B340"/>
    <mergeCell ref="C339:C340"/>
    <mergeCell ref="A332:A333"/>
    <mergeCell ref="B332:B333"/>
    <mergeCell ref="C332:C333"/>
    <mergeCell ref="A334:A335"/>
    <mergeCell ref="B334:B335"/>
    <mergeCell ref="C334:C335"/>
    <mergeCell ref="A328:A329"/>
    <mergeCell ref="B328:B329"/>
    <mergeCell ref="C328:C329"/>
    <mergeCell ref="A330:A331"/>
    <mergeCell ref="B330:B331"/>
    <mergeCell ref="C330:C331"/>
    <mergeCell ref="A324:A325"/>
    <mergeCell ref="B324:B325"/>
    <mergeCell ref="C324:C325"/>
    <mergeCell ref="A326:A327"/>
    <mergeCell ref="B326:B327"/>
    <mergeCell ref="C326:C327"/>
    <mergeCell ref="A310:A311"/>
    <mergeCell ref="B310:B311"/>
    <mergeCell ref="C310:C311"/>
    <mergeCell ref="B322:B323"/>
    <mergeCell ref="A322:A323"/>
    <mergeCell ref="C322:C323"/>
    <mergeCell ref="B305:B306"/>
    <mergeCell ref="C305:C306"/>
    <mergeCell ref="A305:A306"/>
    <mergeCell ref="A307:A308"/>
    <mergeCell ref="B307:B308"/>
    <mergeCell ref="C307:C308"/>
    <mergeCell ref="A291:A292"/>
    <mergeCell ref="B291:B292"/>
    <mergeCell ref="C291:C292"/>
    <mergeCell ref="A300:A301"/>
    <mergeCell ref="B300:B301"/>
    <mergeCell ref="C300:C301"/>
    <mergeCell ref="A287:A288"/>
    <mergeCell ref="B287:B288"/>
    <mergeCell ref="C287:C288"/>
    <mergeCell ref="A289:A290"/>
    <mergeCell ref="B289:B290"/>
    <mergeCell ref="C289:C290"/>
    <mergeCell ref="A280:A281"/>
    <mergeCell ref="B280:B281"/>
    <mergeCell ref="C280:C281"/>
    <mergeCell ref="A282:A283"/>
    <mergeCell ref="B282:B283"/>
    <mergeCell ref="C282:C283"/>
    <mergeCell ref="A236:A237"/>
    <mergeCell ref="B236:B237"/>
    <mergeCell ref="C236:C237"/>
    <mergeCell ref="A272:A273"/>
    <mergeCell ref="B272:B273"/>
    <mergeCell ref="C272:C273"/>
    <mergeCell ref="A228:A229"/>
    <mergeCell ref="B228:B229"/>
    <mergeCell ref="C228:C229"/>
    <mergeCell ref="A230:A231"/>
    <mergeCell ref="B230:B231"/>
    <mergeCell ref="C230:C231"/>
    <mergeCell ref="A220:A221"/>
    <mergeCell ref="B220:B221"/>
    <mergeCell ref="C220:C221"/>
    <mergeCell ref="A226:A227"/>
    <mergeCell ref="B226:B227"/>
    <mergeCell ref="C226:C227"/>
    <mergeCell ref="A215:A216"/>
    <mergeCell ref="B215:B216"/>
    <mergeCell ref="C215:C216"/>
    <mergeCell ref="A218:A219"/>
    <mergeCell ref="B218:B219"/>
    <mergeCell ref="C218:C219"/>
    <mergeCell ref="A211:A212"/>
    <mergeCell ref="B211:B212"/>
    <mergeCell ref="C211:C212"/>
    <mergeCell ref="A213:A214"/>
    <mergeCell ref="B213:B214"/>
    <mergeCell ref="C213:C214"/>
    <mergeCell ref="A205:A207"/>
    <mergeCell ref="B205:B207"/>
    <mergeCell ref="C205:C207"/>
    <mergeCell ref="A209:A210"/>
    <mergeCell ref="B209:B210"/>
    <mergeCell ref="C209:C210"/>
    <mergeCell ref="A200:A201"/>
    <mergeCell ref="B200:B201"/>
    <mergeCell ref="C200:C201"/>
    <mergeCell ref="B202:B203"/>
    <mergeCell ref="C202:C203"/>
    <mergeCell ref="A202:A203"/>
    <mergeCell ref="A192:A193"/>
    <mergeCell ref="A194:A195"/>
    <mergeCell ref="A196:A197"/>
    <mergeCell ref="A198:A199"/>
    <mergeCell ref="B198:B199"/>
    <mergeCell ref="C198:C199"/>
    <mergeCell ref="A173:A174"/>
    <mergeCell ref="A175:A176"/>
    <mergeCell ref="A177:A178"/>
    <mergeCell ref="A179:A180"/>
    <mergeCell ref="A181:A182"/>
    <mergeCell ref="A183:A184"/>
    <mergeCell ref="A188:A189"/>
    <mergeCell ref="A190:A191"/>
    <mergeCell ref="B194:B195"/>
    <mergeCell ref="C194:C195"/>
    <mergeCell ref="B196:B197"/>
    <mergeCell ref="C196:C197"/>
    <mergeCell ref="B190:B191"/>
    <mergeCell ref="C190:C191"/>
    <mergeCell ref="B192:B193"/>
    <mergeCell ref="C192:C193"/>
    <mergeCell ref="B183:B184"/>
    <mergeCell ref="C183:C184"/>
    <mergeCell ref="B188:B189"/>
    <mergeCell ref="C188:C189"/>
    <mergeCell ref="B179:B180"/>
    <mergeCell ref="C179:C180"/>
    <mergeCell ref="B181:B182"/>
    <mergeCell ref="C181:C182"/>
    <mergeCell ref="B175:B176"/>
    <mergeCell ref="C175:C176"/>
    <mergeCell ref="B177:B178"/>
    <mergeCell ref="C177:C178"/>
    <mergeCell ref="B170:B172"/>
    <mergeCell ref="C170:C172"/>
    <mergeCell ref="A170:A172"/>
    <mergeCell ref="B173:B174"/>
    <mergeCell ref="C173:C174"/>
    <mergeCell ref="A164:A166"/>
    <mergeCell ref="B167:B169"/>
    <mergeCell ref="C167:C169"/>
    <mergeCell ref="A167:A169"/>
    <mergeCell ref="B164:B166"/>
    <mergeCell ref="C164:C166"/>
    <mergeCell ref="A5:A8"/>
    <mergeCell ref="B7:B8"/>
    <mergeCell ref="C7:C8"/>
    <mergeCell ref="D5:D8"/>
    <mergeCell ref="B5:C6"/>
    <mergeCell ref="B160:B161"/>
    <mergeCell ref="C160:C161"/>
    <mergeCell ref="A160:A161"/>
    <mergeCell ref="B162:B163"/>
    <mergeCell ref="C162:C163"/>
    <mergeCell ref="A162:A163"/>
    <mergeCell ref="A155:A156"/>
    <mergeCell ref="B155:B156"/>
    <mergeCell ref="C155:C156"/>
    <mergeCell ref="B158:B159"/>
    <mergeCell ref="C158:C159"/>
    <mergeCell ref="A158:A159"/>
    <mergeCell ref="B153:B154"/>
    <mergeCell ref="C153:C154"/>
    <mergeCell ref="A151:A152"/>
    <mergeCell ref="A153:A154"/>
    <mergeCell ref="B149:B150"/>
    <mergeCell ref="C149:C150"/>
    <mergeCell ref="A149:A150"/>
    <mergeCell ref="B151:B152"/>
    <mergeCell ref="C151:C152"/>
    <mergeCell ref="B144:B146"/>
    <mergeCell ref="C144:C146"/>
    <mergeCell ref="A144:A146"/>
    <mergeCell ref="B147:B148"/>
    <mergeCell ref="C147:C148"/>
    <mergeCell ref="A147:A148"/>
    <mergeCell ref="A136:A137"/>
    <mergeCell ref="A138:A140"/>
    <mergeCell ref="B141:B143"/>
    <mergeCell ref="C141:C143"/>
    <mergeCell ref="A141:A143"/>
    <mergeCell ref="B136:B137"/>
    <mergeCell ref="C136:C137"/>
    <mergeCell ref="B138:B140"/>
    <mergeCell ref="C138:C140"/>
    <mergeCell ref="B131:B133"/>
    <mergeCell ref="C131:C133"/>
    <mergeCell ref="A131:A133"/>
    <mergeCell ref="B134:B135"/>
    <mergeCell ref="C134:C135"/>
    <mergeCell ref="A134:A135"/>
    <mergeCell ref="B126:B127"/>
    <mergeCell ref="C126:C127"/>
    <mergeCell ref="A126:A127"/>
    <mergeCell ref="B128:B130"/>
    <mergeCell ref="C128:C130"/>
    <mergeCell ref="A128:A130"/>
    <mergeCell ref="B118:B123"/>
    <mergeCell ref="C118:C123"/>
    <mergeCell ref="A118:A123"/>
    <mergeCell ref="B124:B125"/>
    <mergeCell ref="C124:C125"/>
    <mergeCell ref="A124:A125"/>
    <mergeCell ref="B106:B111"/>
    <mergeCell ref="C106:C111"/>
    <mergeCell ref="A106:A111"/>
    <mergeCell ref="B112:B117"/>
    <mergeCell ref="C112:C117"/>
    <mergeCell ref="A112:A117"/>
    <mergeCell ref="A88:A93"/>
    <mergeCell ref="A94:A99"/>
    <mergeCell ref="B100:B105"/>
    <mergeCell ref="C100:C105"/>
    <mergeCell ref="A100:A105"/>
    <mergeCell ref="B88:B93"/>
    <mergeCell ref="C88:C93"/>
    <mergeCell ref="B94:B99"/>
    <mergeCell ref="C94:C99"/>
    <mergeCell ref="A70:A75"/>
    <mergeCell ref="A76:A81"/>
    <mergeCell ref="A82:A87"/>
    <mergeCell ref="C76:C81"/>
    <mergeCell ref="B70:B75"/>
    <mergeCell ref="C70:C75"/>
    <mergeCell ref="B76:B81"/>
    <mergeCell ref="B82:B87"/>
    <mergeCell ref="C82:C87"/>
    <mergeCell ref="B58:B63"/>
    <mergeCell ref="C58:C63"/>
    <mergeCell ref="A58:A63"/>
    <mergeCell ref="B64:B69"/>
    <mergeCell ref="C64:C69"/>
    <mergeCell ref="A64:A69"/>
    <mergeCell ref="B46:B51"/>
    <mergeCell ref="C46:C51"/>
    <mergeCell ref="A46:A51"/>
    <mergeCell ref="B52:B57"/>
    <mergeCell ref="C52:C57"/>
    <mergeCell ref="A52:A57"/>
    <mergeCell ref="B34:B39"/>
    <mergeCell ref="C34:C39"/>
    <mergeCell ref="A34:A39"/>
    <mergeCell ref="B40:B45"/>
    <mergeCell ref="C40:C45"/>
    <mergeCell ref="A40:A45"/>
    <mergeCell ref="B22:B27"/>
    <mergeCell ref="C22:C27"/>
    <mergeCell ref="A22:A27"/>
    <mergeCell ref="B28:B33"/>
    <mergeCell ref="C28:C33"/>
    <mergeCell ref="A28:A33"/>
    <mergeCell ref="A10:A15"/>
    <mergeCell ref="B16:B21"/>
    <mergeCell ref="C16:C21"/>
    <mergeCell ref="A16:A21"/>
    <mergeCell ref="U5:U7"/>
    <mergeCell ref="V5:V7"/>
    <mergeCell ref="B10:B15"/>
    <mergeCell ref="C10:C15"/>
    <mergeCell ref="I6:I7"/>
    <mergeCell ref="J6:M6"/>
    <mergeCell ref="E5:E8"/>
    <mergeCell ref="Q5:Q7"/>
    <mergeCell ref="R5:R7"/>
    <mergeCell ref="S5:S7"/>
    <mergeCell ref="F5:F7"/>
    <mergeCell ref="G5:G7"/>
    <mergeCell ref="H5:H7"/>
    <mergeCell ref="A3:V3"/>
    <mergeCell ref="A4:V4"/>
    <mergeCell ref="T5:T7"/>
    <mergeCell ref="I5:M5"/>
    <mergeCell ref="N5:N7"/>
    <mergeCell ref="O5:O7"/>
    <mergeCell ref="P5:P7"/>
  </mergeCells>
  <printOptions/>
  <pageMargins left="0.1968503937007874" right="0" top="0.64" bottom="0.1968503937007874" header="0.5118110236220472" footer="0.5118110236220472"/>
  <pageSetup fitToHeight="6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31"/>
  <sheetViews>
    <sheetView tabSelected="1" view="pageBreakPreview" zoomScale="60" workbookViewId="0" topLeftCell="A378">
      <selection activeCell="D464" sqref="D464"/>
    </sheetView>
  </sheetViews>
  <sheetFormatPr defaultColWidth="9.00390625" defaultRowHeight="12.75"/>
  <cols>
    <col min="1" max="1" width="5.25390625" style="0" customWidth="1"/>
    <col min="2" max="2" width="19.625" style="0" customWidth="1"/>
    <col min="4" max="4" width="10.25390625" style="0" customWidth="1"/>
    <col min="17" max="17" width="17.125" style="0" customWidth="1"/>
    <col min="18" max="18" width="14.375" style="0" customWidth="1"/>
    <col min="19" max="19" width="8.25390625" style="0" customWidth="1"/>
    <col min="20" max="20" width="7.75390625" style="0" customWidth="1"/>
    <col min="21" max="21" width="6.875" style="0" customWidth="1"/>
    <col min="22" max="22" width="9.125" style="99" customWidth="1"/>
  </cols>
  <sheetData>
    <row r="1" spans="1:22" s="49" customFormat="1" ht="15.75">
      <c r="A1" s="205" t="s">
        <v>356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</row>
    <row r="2" spans="1:22" s="49" customFormat="1" ht="15.75">
      <c r="A2" s="206" t="s">
        <v>359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2" s="21" customFormat="1" ht="12.75" customHeight="1">
      <c r="A3" s="218" t="s">
        <v>322</v>
      </c>
      <c r="B3" s="218" t="s">
        <v>142</v>
      </c>
      <c r="C3" s="218"/>
      <c r="D3" s="218" t="s">
        <v>350</v>
      </c>
      <c r="E3" s="226" t="s">
        <v>366</v>
      </c>
      <c r="F3" s="220" t="s">
        <v>143</v>
      </c>
      <c r="G3" s="220" t="s">
        <v>144</v>
      </c>
      <c r="H3" s="222" t="s">
        <v>145</v>
      </c>
      <c r="I3" s="219" t="s">
        <v>146</v>
      </c>
      <c r="J3" s="219"/>
      <c r="K3" s="219"/>
      <c r="L3" s="219"/>
      <c r="M3" s="219"/>
      <c r="N3" s="220" t="s">
        <v>131</v>
      </c>
      <c r="O3" s="220" t="s">
        <v>134</v>
      </c>
      <c r="P3" s="222" t="s">
        <v>132</v>
      </c>
      <c r="Q3" s="220" t="s">
        <v>147</v>
      </c>
      <c r="R3" s="221" t="s">
        <v>148</v>
      </c>
      <c r="S3" s="220" t="s">
        <v>133</v>
      </c>
      <c r="T3" s="221" t="s">
        <v>141</v>
      </c>
      <c r="U3" s="223" t="s">
        <v>367</v>
      </c>
      <c r="V3" s="208" t="s">
        <v>352</v>
      </c>
    </row>
    <row r="4" spans="1:22" s="21" customFormat="1" ht="26.25" customHeight="1">
      <c r="A4" s="218"/>
      <c r="B4" s="218"/>
      <c r="C4" s="218"/>
      <c r="D4" s="218"/>
      <c r="E4" s="227"/>
      <c r="F4" s="220"/>
      <c r="G4" s="220"/>
      <c r="H4" s="222"/>
      <c r="I4" s="219" t="s">
        <v>149</v>
      </c>
      <c r="J4" s="219" t="s">
        <v>150</v>
      </c>
      <c r="K4" s="219"/>
      <c r="L4" s="219"/>
      <c r="M4" s="219"/>
      <c r="N4" s="220"/>
      <c r="O4" s="220"/>
      <c r="P4" s="222"/>
      <c r="Q4" s="220"/>
      <c r="R4" s="221"/>
      <c r="S4" s="220"/>
      <c r="T4" s="221"/>
      <c r="U4" s="224"/>
      <c r="V4" s="208"/>
    </row>
    <row r="5" spans="1:22" s="21" customFormat="1" ht="87" customHeight="1">
      <c r="A5" s="218"/>
      <c r="B5" s="229" t="s">
        <v>154</v>
      </c>
      <c r="C5" s="229" t="s">
        <v>155</v>
      </c>
      <c r="D5" s="218"/>
      <c r="E5" s="227"/>
      <c r="F5" s="220"/>
      <c r="G5" s="220"/>
      <c r="H5" s="222"/>
      <c r="I5" s="219"/>
      <c r="J5" s="83" t="s">
        <v>151</v>
      </c>
      <c r="K5" s="83" t="s">
        <v>152</v>
      </c>
      <c r="L5" s="83" t="s">
        <v>125</v>
      </c>
      <c r="M5" s="83" t="s">
        <v>153</v>
      </c>
      <c r="N5" s="220"/>
      <c r="O5" s="220"/>
      <c r="P5" s="222"/>
      <c r="Q5" s="220"/>
      <c r="R5" s="221"/>
      <c r="S5" s="220"/>
      <c r="T5" s="221"/>
      <c r="U5" s="225"/>
      <c r="V5" s="208"/>
    </row>
    <row r="6" spans="1:22" ht="15" customHeight="1">
      <c r="A6" s="218"/>
      <c r="B6" s="229"/>
      <c r="C6" s="229"/>
      <c r="D6" s="218"/>
      <c r="E6" s="228"/>
      <c r="F6" s="82" t="s">
        <v>351</v>
      </c>
      <c r="G6" s="82" t="s">
        <v>351</v>
      </c>
      <c r="H6" s="82" t="s">
        <v>351</v>
      </c>
      <c r="I6" s="82" t="s">
        <v>351</v>
      </c>
      <c r="J6" s="82" t="s">
        <v>351</v>
      </c>
      <c r="K6" s="82" t="s">
        <v>351</v>
      </c>
      <c r="L6" s="82" t="s">
        <v>351</v>
      </c>
      <c r="M6" s="82" t="s">
        <v>351</v>
      </c>
      <c r="N6" s="82" t="s">
        <v>351</v>
      </c>
      <c r="O6" s="82" t="s">
        <v>351</v>
      </c>
      <c r="P6" s="82" t="s">
        <v>351</v>
      </c>
      <c r="Q6" s="82" t="s">
        <v>351</v>
      </c>
      <c r="R6" s="82" t="s">
        <v>351</v>
      </c>
      <c r="S6" s="82" t="s">
        <v>351</v>
      </c>
      <c r="T6" s="82" t="s">
        <v>351</v>
      </c>
      <c r="U6" s="82" t="s">
        <v>351</v>
      </c>
      <c r="V6" s="82" t="s">
        <v>351</v>
      </c>
    </row>
    <row r="7" spans="1:22" ht="15" customHeight="1">
      <c r="A7" s="24">
        <v>1</v>
      </c>
      <c r="B7" s="22">
        <v>2</v>
      </c>
      <c r="C7" s="22">
        <v>3</v>
      </c>
      <c r="D7" s="24">
        <v>4</v>
      </c>
      <c r="E7" s="22">
        <v>5</v>
      </c>
      <c r="F7" s="22">
        <v>6</v>
      </c>
      <c r="G7" s="24">
        <v>7</v>
      </c>
      <c r="H7" s="22">
        <v>8</v>
      </c>
      <c r="I7" s="22">
        <v>9</v>
      </c>
      <c r="J7" s="24">
        <v>10</v>
      </c>
      <c r="K7" s="22">
        <v>11</v>
      </c>
      <c r="L7" s="22">
        <v>12</v>
      </c>
      <c r="M7" s="24">
        <v>13</v>
      </c>
      <c r="N7" s="22">
        <v>14</v>
      </c>
      <c r="O7" s="22">
        <v>15</v>
      </c>
      <c r="P7" s="24">
        <v>16</v>
      </c>
      <c r="Q7" s="22">
        <v>17</v>
      </c>
      <c r="R7" s="22">
        <v>18</v>
      </c>
      <c r="S7" s="24">
        <v>19</v>
      </c>
      <c r="T7" s="22">
        <v>20</v>
      </c>
      <c r="U7" s="22">
        <v>21</v>
      </c>
      <c r="V7" s="24">
        <v>22</v>
      </c>
    </row>
    <row r="8" spans="1:23" ht="12.75">
      <c r="A8" s="84">
        <v>1</v>
      </c>
      <c r="B8" s="23" t="s">
        <v>156</v>
      </c>
      <c r="C8" s="24">
        <v>54</v>
      </c>
      <c r="D8" s="24"/>
      <c r="E8" s="24" t="s">
        <v>157</v>
      </c>
      <c r="F8" s="25">
        <v>0.05199</v>
      </c>
      <c r="G8" s="25">
        <v>0.02747</v>
      </c>
      <c r="H8" s="25">
        <v>0.00163</v>
      </c>
      <c r="I8" s="25">
        <f>J8+K8+L8+M8</f>
        <v>0.01275</v>
      </c>
      <c r="J8" s="25">
        <v>0.00981</v>
      </c>
      <c r="K8" s="25">
        <v>0.00294</v>
      </c>
      <c r="L8" s="25">
        <v>0</v>
      </c>
      <c r="M8" s="25">
        <v>0</v>
      </c>
      <c r="N8" s="25">
        <v>0</v>
      </c>
      <c r="O8" s="25">
        <v>0</v>
      </c>
      <c r="P8" s="25">
        <v>0.03041</v>
      </c>
      <c r="Q8" s="25">
        <v>0.40187</v>
      </c>
      <c r="R8" s="25">
        <v>0.01014</v>
      </c>
      <c r="S8" s="25">
        <v>0.04774</v>
      </c>
      <c r="T8" s="25"/>
      <c r="U8" s="25"/>
      <c r="V8" s="97">
        <f>U8+T8+S8+R8+Q8+P8+O8+N8+I8+H8+G8+F8</f>
        <v>0.584</v>
      </c>
      <c r="W8" s="96"/>
    </row>
    <row r="9" spans="1:23" ht="12.75">
      <c r="A9" s="84">
        <v>2</v>
      </c>
      <c r="B9" s="23" t="s">
        <v>158</v>
      </c>
      <c r="C9" s="24">
        <v>19</v>
      </c>
      <c r="D9" s="24"/>
      <c r="E9" s="24" t="s">
        <v>157</v>
      </c>
      <c r="F9" s="25">
        <v>0</v>
      </c>
      <c r="G9" s="25">
        <v>0</v>
      </c>
      <c r="H9" s="25">
        <v>0</v>
      </c>
      <c r="I9" s="25">
        <f aca="true" t="shared" si="0" ref="I9:I72">J9+K9+L9+M9</f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0.07</v>
      </c>
      <c r="Q9" s="25">
        <v>0</v>
      </c>
      <c r="R9" s="25">
        <v>0</v>
      </c>
      <c r="S9" s="25">
        <v>0</v>
      </c>
      <c r="T9" s="25"/>
      <c r="U9" s="25"/>
      <c r="V9" s="97">
        <f aca="true" t="shared" si="1" ref="V9:V72">U9+T9+S9+R9+Q9+P9+O9+N9+I9+H9+G9+F9</f>
        <v>0.07</v>
      </c>
      <c r="W9" s="96"/>
    </row>
    <row r="10" spans="1:23" ht="12.75">
      <c r="A10" s="84">
        <v>3</v>
      </c>
      <c r="B10" s="23" t="s">
        <v>158</v>
      </c>
      <c r="C10" s="24">
        <v>35</v>
      </c>
      <c r="D10" s="24"/>
      <c r="E10" s="24" t="s">
        <v>157</v>
      </c>
      <c r="F10" s="25">
        <v>0.02569</v>
      </c>
      <c r="G10" s="25">
        <v>0</v>
      </c>
      <c r="H10" s="25">
        <v>0</v>
      </c>
      <c r="I10" s="25">
        <f t="shared" si="0"/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0.01871</v>
      </c>
      <c r="Q10" s="25">
        <v>0.3011</v>
      </c>
      <c r="R10" s="25">
        <v>0.00406</v>
      </c>
      <c r="S10" s="25">
        <v>0.02344</v>
      </c>
      <c r="T10" s="25"/>
      <c r="U10" s="25"/>
      <c r="V10" s="97">
        <f t="shared" si="1"/>
        <v>0.373</v>
      </c>
      <c r="W10" s="96"/>
    </row>
    <row r="11" spans="1:23" ht="12.75">
      <c r="A11" s="84">
        <v>4</v>
      </c>
      <c r="B11" s="23" t="s">
        <v>159</v>
      </c>
      <c r="C11" s="24">
        <v>19</v>
      </c>
      <c r="D11" s="24"/>
      <c r="E11" s="24" t="s">
        <v>157</v>
      </c>
      <c r="F11" s="25">
        <v>0.00524</v>
      </c>
      <c r="G11" s="25">
        <v>0</v>
      </c>
      <c r="H11" s="25">
        <v>0</v>
      </c>
      <c r="I11" s="25">
        <f t="shared" si="0"/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0.02906</v>
      </c>
      <c r="Q11" s="25">
        <v>0.31575</v>
      </c>
      <c r="R11" s="25">
        <v>0.00044</v>
      </c>
      <c r="S11" s="25">
        <v>0.02251</v>
      </c>
      <c r="T11" s="25"/>
      <c r="U11" s="25"/>
      <c r="V11" s="97">
        <f t="shared" si="1"/>
        <v>0.373</v>
      </c>
      <c r="W11" s="96"/>
    </row>
    <row r="12" spans="1:23" ht="12.75">
      <c r="A12" s="84">
        <v>5</v>
      </c>
      <c r="B12" s="23" t="s">
        <v>159</v>
      </c>
      <c r="C12" s="24">
        <v>20</v>
      </c>
      <c r="D12" s="24"/>
      <c r="E12" s="24" t="s">
        <v>157</v>
      </c>
      <c r="F12" s="25">
        <v>0.03494</v>
      </c>
      <c r="G12" s="25">
        <v>0</v>
      </c>
      <c r="H12" s="25">
        <v>0</v>
      </c>
      <c r="I12" s="25">
        <f t="shared" si="0"/>
        <v>0.0023699999999999997</v>
      </c>
      <c r="J12" s="25">
        <v>0.00066</v>
      </c>
      <c r="K12" s="25">
        <v>0.00171</v>
      </c>
      <c r="L12" s="25">
        <v>0</v>
      </c>
      <c r="M12" s="25">
        <v>0</v>
      </c>
      <c r="N12" s="25">
        <v>0</v>
      </c>
      <c r="O12" s="25">
        <v>0</v>
      </c>
      <c r="P12" s="25">
        <v>0.00461</v>
      </c>
      <c r="Q12" s="25">
        <v>0.31327</v>
      </c>
      <c r="R12" s="25">
        <v>0.00778</v>
      </c>
      <c r="S12" s="25">
        <v>0.01002</v>
      </c>
      <c r="T12" s="25"/>
      <c r="U12" s="25"/>
      <c r="V12" s="97">
        <f t="shared" si="1"/>
        <v>0.37298999999999993</v>
      </c>
      <c r="W12" s="96"/>
    </row>
    <row r="13" spans="1:23" ht="12.75">
      <c r="A13" s="84">
        <v>6</v>
      </c>
      <c r="B13" s="23" t="s">
        <v>160</v>
      </c>
      <c r="C13" s="24">
        <v>30</v>
      </c>
      <c r="D13" s="24"/>
      <c r="E13" s="24" t="s">
        <v>157</v>
      </c>
      <c r="F13" s="25">
        <v>0</v>
      </c>
      <c r="G13" s="25">
        <v>0</v>
      </c>
      <c r="H13" s="25">
        <v>0</v>
      </c>
      <c r="I13" s="25">
        <f t="shared" si="0"/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0.07</v>
      </c>
      <c r="Q13" s="25">
        <v>0</v>
      </c>
      <c r="R13" s="25">
        <v>0</v>
      </c>
      <c r="S13" s="25">
        <v>0</v>
      </c>
      <c r="T13" s="25"/>
      <c r="U13" s="25"/>
      <c r="V13" s="97">
        <f t="shared" si="1"/>
        <v>0.07</v>
      </c>
      <c r="W13" s="96"/>
    </row>
    <row r="14" spans="1:23" ht="12.75">
      <c r="A14" s="84">
        <v>7</v>
      </c>
      <c r="B14" s="23" t="s">
        <v>160</v>
      </c>
      <c r="C14" s="24">
        <v>65</v>
      </c>
      <c r="D14" s="24"/>
      <c r="E14" s="24" t="s">
        <v>157</v>
      </c>
      <c r="F14" s="25">
        <v>0</v>
      </c>
      <c r="G14" s="25">
        <v>0</v>
      </c>
      <c r="H14" s="25">
        <v>0</v>
      </c>
      <c r="I14" s="25">
        <f t="shared" si="0"/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0.07</v>
      </c>
      <c r="Q14" s="25">
        <v>0</v>
      </c>
      <c r="R14" s="25">
        <v>0</v>
      </c>
      <c r="S14" s="25">
        <v>0</v>
      </c>
      <c r="T14" s="25"/>
      <c r="U14" s="25"/>
      <c r="V14" s="97">
        <f t="shared" si="1"/>
        <v>0.07</v>
      </c>
      <c r="W14" s="96"/>
    </row>
    <row r="15" spans="1:23" ht="12.75">
      <c r="A15" s="84">
        <v>8</v>
      </c>
      <c r="B15" s="23" t="s">
        <v>160</v>
      </c>
      <c r="C15" s="24">
        <v>67</v>
      </c>
      <c r="D15" s="24"/>
      <c r="E15" s="24" t="s">
        <v>157</v>
      </c>
      <c r="F15" s="25">
        <v>0</v>
      </c>
      <c r="G15" s="25">
        <v>0</v>
      </c>
      <c r="H15" s="25">
        <v>0</v>
      </c>
      <c r="I15" s="25">
        <f t="shared" si="0"/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0.07</v>
      </c>
      <c r="Q15" s="25">
        <v>0</v>
      </c>
      <c r="R15" s="25">
        <v>0</v>
      </c>
      <c r="S15" s="25">
        <v>0</v>
      </c>
      <c r="T15" s="25"/>
      <c r="U15" s="25"/>
      <c r="V15" s="97">
        <f t="shared" si="1"/>
        <v>0.07</v>
      </c>
      <c r="W15" s="96"/>
    </row>
    <row r="16" spans="1:23" ht="12.75">
      <c r="A16" s="84">
        <v>9</v>
      </c>
      <c r="B16" s="23" t="s">
        <v>160</v>
      </c>
      <c r="C16" s="24">
        <v>71</v>
      </c>
      <c r="D16" s="24"/>
      <c r="E16" s="24" t="s">
        <v>157</v>
      </c>
      <c r="F16" s="25">
        <v>0</v>
      </c>
      <c r="G16" s="25">
        <v>0</v>
      </c>
      <c r="H16" s="25">
        <v>0</v>
      </c>
      <c r="I16" s="25">
        <f t="shared" si="0"/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0.07</v>
      </c>
      <c r="Q16" s="25">
        <v>0</v>
      </c>
      <c r="R16" s="25">
        <v>0</v>
      </c>
      <c r="S16" s="25">
        <v>0</v>
      </c>
      <c r="T16" s="25"/>
      <c r="U16" s="25"/>
      <c r="V16" s="97">
        <f t="shared" si="1"/>
        <v>0.07</v>
      </c>
      <c r="W16" s="96"/>
    </row>
    <row r="17" spans="1:23" ht="12.75">
      <c r="A17" s="84">
        <v>10</v>
      </c>
      <c r="B17" s="23" t="s">
        <v>160</v>
      </c>
      <c r="C17" s="24">
        <v>73</v>
      </c>
      <c r="D17" s="24"/>
      <c r="E17" s="24" t="s">
        <v>157</v>
      </c>
      <c r="F17" s="25">
        <v>0</v>
      </c>
      <c r="G17" s="25">
        <v>0</v>
      </c>
      <c r="H17" s="25">
        <v>0</v>
      </c>
      <c r="I17" s="25">
        <f t="shared" si="0"/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0.07</v>
      </c>
      <c r="Q17" s="25">
        <v>0</v>
      </c>
      <c r="R17" s="25">
        <v>0</v>
      </c>
      <c r="S17" s="25">
        <v>0</v>
      </c>
      <c r="T17" s="25"/>
      <c r="U17" s="25"/>
      <c r="V17" s="97">
        <f t="shared" si="1"/>
        <v>0.07</v>
      </c>
      <c r="W17" s="96"/>
    </row>
    <row r="18" spans="1:23" ht="12.75">
      <c r="A18" s="84">
        <v>11</v>
      </c>
      <c r="B18" s="23" t="s">
        <v>160</v>
      </c>
      <c r="C18" s="24">
        <v>75</v>
      </c>
      <c r="D18" s="24"/>
      <c r="E18" s="24" t="s">
        <v>157</v>
      </c>
      <c r="F18" s="25">
        <v>0</v>
      </c>
      <c r="G18" s="25">
        <v>0</v>
      </c>
      <c r="H18" s="25">
        <v>0</v>
      </c>
      <c r="I18" s="25">
        <f t="shared" si="0"/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0.07</v>
      </c>
      <c r="Q18" s="25">
        <v>0</v>
      </c>
      <c r="R18" s="25">
        <v>0</v>
      </c>
      <c r="S18" s="25">
        <v>0</v>
      </c>
      <c r="T18" s="25"/>
      <c r="U18" s="25"/>
      <c r="V18" s="97">
        <f t="shared" si="1"/>
        <v>0.07</v>
      </c>
      <c r="W18" s="96"/>
    </row>
    <row r="19" spans="1:23" ht="12.75">
      <c r="A19" s="84">
        <v>12</v>
      </c>
      <c r="B19" s="23" t="s">
        <v>161</v>
      </c>
      <c r="C19" s="24">
        <v>197</v>
      </c>
      <c r="D19" s="24"/>
      <c r="E19" s="24" t="s">
        <v>157</v>
      </c>
      <c r="F19" s="25">
        <v>0</v>
      </c>
      <c r="G19" s="25">
        <v>0</v>
      </c>
      <c r="H19" s="25">
        <v>0</v>
      </c>
      <c r="I19" s="25">
        <f t="shared" si="0"/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0.07</v>
      </c>
      <c r="Q19" s="25">
        <v>0</v>
      </c>
      <c r="R19" s="25">
        <v>0</v>
      </c>
      <c r="S19" s="25">
        <v>0</v>
      </c>
      <c r="T19" s="25"/>
      <c r="U19" s="25"/>
      <c r="V19" s="97">
        <f t="shared" si="1"/>
        <v>0.07</v>
      </c>
      <c r="W19" s="96"/>
    </row>
    <row r="20" spans="1:23" ht="12.75">
      <c r="A20" s="84">
        <v>13</v>
      </c>
      <c r="B20" s="23" t="s">
        <v>161</v>
      </c>
      <c r="C20" s="24">
        <v>199</v>
      </c>
      <c r="D20" s="24"/>
      <c r="E20" s="24" t="s">
        <v>157</v>
      </c>
      <c r="F20" s="25">
        <v>0</v>
      </c>
      <c r="G20" s="25">
        <v>0</v>
      </c>
      <c r="H20" s="25">
        <v>0</v>
      </c>
      <c r="I20" s="25">
        <f t="shared" si="0"/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0.07</v>
      </c>
      <c r="Q20" s="25">
        <v>0</v>
      </c>
      <c r="R20" s="25">
        <v>0</v>
      </c>
      <c r="S20" s="25">
        <v>0</v>
      </c>
      <c r="T20" s="25"/>
      <c r="U20" s="25"/>
      <c r="V20" s="97">
        <f t="shared" si="1"/>
        <v>0.07</v>
      </c>
      <c r="W20" s="96"/>
    </row>
    <row r="21" spans="1:23" ht="12.75">
      <c r="A21" s="216">
        <v>14</v>
      </c>
      <c r="B21" s="217" t="s">
        <v>161</v>
      </c>
      <c r="C21" s="218">
        <v>214</v>
      </c>
      <c r="D21" s="24"/>
      <c r="E21" s="24" t="s">
        <v>157</v>
      </c>
      <c r="F21" s="25">
        <v>0.13367</v>
      </c>
      <c r="G21" s="25">
        <v>0.09695</v>
      </c>
      <c r="H21" s="25">
        <v>0.00147</v>
      </c>
      <c r="I21" s="25">
        <f t="shared" si="0"/>
        <v>0.03624</v>
      </c>
      <c r="J21" s="25">
        <v>0.00637</v>
      </c>
      <c r="K21" s="25">
        <v>0.00147</v>
      </c>
      <c r="L21" s="25">
        <v>0</v>
      </c>
      <c r="M21" s="25">
        <v>0.0284</v>
      </c>
      <c r="N21" s="25">
        <v>0</v>
      </c>
      <c r="O21" s="25">
        <v>0</v>
      </c>
      <c r="P21" s="25">
        <v>0.01763</v>
      </c>
      <c r="Q21" s="25">
        <v>0.61025</v>
      </c>
      <c r="R21" s="25">
        <v>0.0284</v>
      </c>
      <c r="S21" s="25">
        <v>0.09939</v>
      </c>
      <c r="T21" s="25"/>
      <c r="U21" s="25"/>
      <c r="V21" s="97">
        <f t="shared" si="1"/>
        <v>1.024</v>
      </c>
      <c r="W21" s="96"/>
    </row>
    <row r="22" spans="1:23" ht="12.75">
      <c r="A22" s="216"/>
      <c r="B22" s="217"/>
      <c r="C22" s="218"/>
      <c r="D22" s="24"/>
      <c r="E22" s="24" t="s">
        <v>162</v>
      </c>
      <c r="F22" s="25">
        <v>0.13367</v>
      </c>
      <c r="G22" s="25">
        <v>0.09695</v>
      </c>
      <c r="H22" s="25">
        <v>0.00147</v>
      </c>
      <c r="I22" s="25">
        <f t="shared" si="0"/>
        <v>0.03624</v>
      </c>
      <c r="J22" s="25">
        <v>0.00637</v>
      </c>
      <c r="K22" s="25">
        <v>0.00147</v>
      </c>
      <c r="L22" s="25">
        <v>0</v>
      </c>
      <c r="M22" s="25">
        <v>0.0284</v>
      </c>
      <c r="N22" s="25">
        <v>0</v>
      </c>
      <c r="O22" s="25">
        <v>0</v>
      </c>
      <c r="P22" s="25">
        <v>0.01763</v>
      </c>
      <c r="Q22" s="25">
        <v>0.53027</v>
      </c>
      <c r="R22" s="25">
        <v>0.0284</v>
      </c>
      <c r="S22" s="25">
        <v>0.09939</v>
      </c>
      <c r="T22" s="25"/>
      <c r="U22" s="25"/>
      <c r="V22" s="97">
        <f t="shared" si="1"/>
        <v>0.9440200000000001</v>
      </c>
      <c r="W22" s="96"/>
    </row>
    <row r="23" spans="1:23" ht="12.75">
      <c r="A23" s="216">
        <v>15</v>
      </c>
      <c r="B23" s="217" t="s">
        <v>161</v>
      </c>
      <c r="C23" s="218">
        <v>216</v>
      </c>
      <c r="D23" s="24"/>
      <c r="E23" s="24" t="s">
        <v>157</v>
      </c>
      <c r="F23" s="25">
        <v>0.11826</v>
      </c>
      <c r="G23" s="25">
        <v>0.02656</v>
      </c>
      <c r="H23" s="25">
        <v>0.00126</v>
      </c>
      <c r="I23" s="25">
        <f t="shared" si="0"/>
        <v>0.03098</v>
      </c>
      <c r="J23" s="25">
        <v>0.00569</v>
      </c>
      <c r="K23" s="25">
        <v>0.00411</v>
      </c>
      <c r="L23" s="25">
        <v>0</v>
      </c>
      <c r="M23" s="25">
        <v>0.02118</v>
      </c>
      <c r="N23" s="25">
        <v>0</v>
      </c>
      <c r="O23" s="25">
        <v>0</v>
      </c>
      <c r="P23" s="25">
        <v>0.01265</v>
      </c>
      <c r="Q23" s="25">
        <v>0.47903999999999985</v>
      </c>
      <c r="R23" s="25">
        <v>0.02656</v>
      </c>
      <c r="S23" s="25">
        <v>0.04869</v>
      </c>
      <c r="T23" s="25"/>
      <c r="U23" s="25"/>
      <c r="V23" s="97">
        <f t="shared" si="1"/>
        <v>0.744</v>
      </c>
      <c r="W23" s="96"/>
    </row>
    <row r="24" spans="1:23" ht="12.75">
      <c r="A24" s="216"/>
      <c r="B24" s="217"/>
      <c r="C24" s="218"/>
      <c r="D24" s="24"/>
      <c r="E24" s="24" t="s">
        <v>162</v>
      </c>
      <c r="F24" s="25">
        <v>0.11826</v>
      </c>
      <c r="G24" s="25">
        <v>0.02656</v>
      </c>
      <c r="H24" s="25">
        <v>0.00126</v>
      </c>
      <c r="I24" s="25">
        <f t="shared" si="0"/>
        <v>0.03098</v>
      </c>
      <c r="J24" s="25">
        <v>0.00569</v>
      </c>
      <c r="K24" s="25">
        <v>0.00411</v>
      </c>
      <c r="L24" s="25">
        <v>0</v>
      </c>
      <c r="M24" s="25">
        <v>0.02118</v>
      </c>
      <c r="N24" s="25">
        <v>0</v>
      </c>
      <c r="O24" s="25">
        <v>0</v>
      </c>
      <c r="P24" s="25">
        <v>0.01265</v>
      </c>
      <c r="Q24" s="25">
        <v>0.39903</v>
      </c>
      <c r="R24" s="25">
        <v>0.02656</v>
      </c>
      <c r="S24" s="25">
        <v>0.04869</v>
      </c>
      <c r="T24" s="25"/>
      <c r="U24" s="25"/>
      <c r="V24" s="97">
        <f t="shared" si="1"/>
        <v>0.6639900000000001</v>
      </c>
      <c r="W24" s="96"/>
    </row>
    <row r="25" spans="1:23" ht="12.75">
      <c r="A25" s="216">
        <v>16</v>
      </c>
      <c r="B25" s="217" t="s">
        <v>161</v>
      </c>
      <c r="C25" s="218">
        <v>218</v>
      </c>
      <c r="D25" s="24"/>
      <c r="E25" s="24" t="s">
        <v>157</v>
      </c>
      <c r="F25" s="25">
        <v>0.12073</v>
      </c>
      <c r="G25" s="25">
        <v>0.02756</v>
      </c>
      <c r="H25" s="25">
        <v>0.00131</v>
      </c>
      <c r="I25" s="25">
        <f t="shared" si="0"/>
        <v>0.03215</v>
      </c>
      <c r="J25" s="25">
        <v>0.00591</v>
      </c>
      <c r="K25" s="25">
        <v>0.00426</v>
      </c>
      <c r="L25" s="25">
        <v>0</v>
      </c>
      <c r="M25" s="25">
        <v>0.02198</v>
      </c>
      <c r="N25" s="25">
        <v>0</v>
      </c>
      <c r="O25" s="25">
        <v>0</v>
      </c>
      <c r="P25" s="25">
        <v>0.01312</v>
      </c>
      <c r="Q25" s="25">
        <v>0.49171999999999993</v>
      </c>
      <c r="R25" s="25">
        <v>0.02723</v>
      </c>
      <c r="S25" s="25">
        <v>0.03018</v>
      </c>
      <c r="T25" s="25"/>
      <c r="U25" s="25"/>
      <c r="V25" s="97">
        <f t="shared" si="1"/>
        <v>0.744</v>
      </c>
      <c r="W25" s="96"/>
    </row>
    <row r="26" spans="1:23" ht="12.75">
      <c r="A26" s="216"/>
      <c r="B26" s="217"/>
      <c r="C26" s="218"/>
      <c r="D26" s="24"/>
      <c r="E26" s="24" t="s">
        <v>162</v>
      </c>
      <c r="F26" s="25">
        <v>0.12073</v>
      </c>
      <c r="G26" s="25">
        <v>0.02756</v>
      </c>
      <c r="H26" s="25">
        <v>0.00131</v>
      </c>
      <c r="I26" s="25">
        <f t="shared" si="0"/>
        <v>0.03215</v>
      </c>
      <c r="J26" s="25">
        <v>0.00591</v>
      </c>
      <c r="K26" s="25">
        <v>0.00426</v>
      </c>
      <c r="L26" s="25">
        <v>0</v>
      </c>
      <c r="M26" s="25">
        <v>0.02198</v>
      </c>
      <c r="N26" s="25">
        <v>0</v>
      </c>
      <c r="O26" s="25">
        <v>0</v>
      </c>
      <c r="P26" s="25">
        <v>0.01312</v>
      </c>
      <c r="Q26" s="25">
        <v>0.41172</v>
      </c>
      <c r="R26" s="25">
        <v>0.02723</v>
      </c>
      <c r="S26" s="25">
        <v>0.03018</v>
      </c>
      <c r="T26" s="25"/>
      <c r="U26" s="25"/>
      <c r="V26" s="97">
        <f t="shared" si="1"/>
        <v>0.664</v>
      </c>
      <c r="W26" s="96"/>
    </row>
    <row r="27" spans="1:23" ht="12.75">
      <c r="A27" s="216">
        <v>17</v>
      </c>
      <c r="B27" s="217" t="s">
        <v>161</v>
      </c>
      <c r="C27" s="218">
        <v>222</v>
      </c>
      <c r="D27" s="24"/>
      <c r="E27" s="24" t="s">
        <v>157</v>
      </c>
      <c r="F27" s="25">
        <v>0.06649</v>
      </c>
      <c r="G27" s="25">
        <v>0.11423</v>
      </c>
      <c r="H27" s="25">
        <v>0.0017</v>
      </c>
      <c r="I27" s="25">
        <f t="shared" si="0"/>
        <v>0.04262</v>
      </c>
      <c r="J27" s="25">
        <v>0.00739</v>
      </c>
      <c r="K27" s="25">
        <v>0.0017</v>
      </c>
      <c r="L27" s="25">
        <v>0</v>
      </c>
      <c r="M27" s="25">
        <v>0.03353</v>
      </c>
      <c r="N27" s="25">
        <v>0</v>
      </c>
      <c r="O27" s="25">
        <v>0</v>
      </c>
      <c r="P27" s="25">
        <v>0.06877</v>
      </c>
      <c r="Q27" s="25">
        <v>0.6608599999999999</v>
      </c>
      <c r="R27" s="25">
        <v>0.01307</v>
      </c>
      <c r="S27" s="25">
        <v>0.05626</v>
      </c>
      <c r="T27" s="25"/>
      <c r="U27" s="25"/>
      <c r="V27" s="97">
        <f t="shared" si="1"/>
        <v>1.0239999999999998</v>
      </c>
      <c r="W27" s="96"/>
    </row>
    <row r="28" spans="1:23" ht="12.75">
      <c r="A28" s="216"/>
      <c r="B28" s="217"/>
      <c r="C28" s="218"/>
      <c r="D28" s="24"/>
      <c r="E28" s="24" t="s">
        <v>162</v>
      </c>
      <c r="F28" s="25">
        <v>0.06649</v>
      </c>
      <c r="G28" s="25">
        <v>0.11423</v>
      </c>
      <c r="H28" s="25">
        <v>0.0017</v>
      </c>
      <c r="I28" s="25">
        <f t="shared" si="0"/>
        <v>0.04262</v>
      </c>
      <c r="J28" s="25">
        <v>0.00739</v>
      </c>
      <c r="K28" s="25">
        <v>0.0017</v>
      </c>
      <c r="L28" s="25">
        <v>0</v>
      </c>
      <c r="M28" s="25">
        <v>0.03353</v>
      </c>
      <c r="N28" s="25">
        <v>0</v>
      </c>
      <c r="O28" s="25">
        <v>0</v>
      </c>
      <c r="P28" s="25">
        <v>0.06877</v>
      </c>
      <c r="Q28" s="25">
        <v>0.58084</v>
      </c>
      <c r="R28" s="25">
        <v>0.01307</v>
      </c>
      <c r="S28" s="25">
        <v>0.05626</v>
      </c>
      <c r="T28" s="25"/>
      <c r="U28" s="25"/>
      <c r="V28" s="97">
        <f t="shared" si="1"/>
        <v>0.94398</v>
      </c>
      <c r="W28" s="96"/>
    </row>
    <row r="29" spans="1:23" ht="12.75">
      <c r="A29" s="216">
        <v>18</v>
      </c>
      <c r="B29" s="217" t="s">
        <v>161</v>
      </c>
      <c r="C29" s="218">
        <v>224</v>
      </c>
      <c r="D29" s="24"/>
      <c r="E29" s="24" t="s">
        <v>157</v>
      </c>
      <c r="F29" s="25">
        <v>0.23645</v>
      </c>
      <c r="G29" s="25">
        <v>0.08709</v>
      </c>
      <c r="H29" s="25">
        <v>0.00135</v>
      </c>
      <c r="I29" s="25">
        <f t="shared" si="0"/>
        <v>0.03429</v>
      </c>
      <c r="J29" s="25">
        <v>0.00677</v>
      </c>
      <c r="K29" s="25">
        <v>0.00406</v>
      </c>
      <c r="L29" s="25">
        <v>0</v>
      </c>
      <c r="M29" s="25">
        <v>0.02346</v>
      </c>
      <c r="N29" s="25">
        <v>0</v>
      </c>
      <c r="O29" s="25">
        <v>0</v>
      </c>
      <c r="P29" s="25">
        <v>0.01624</v>
      </c>
      <c r="Q29" s="25">
        <v>0.5416399999999999</v>
      </c>
      <c r="R29" s="25">
        <v>0.05505</v>
      </c>
      <c r="S29" s="25">
        <v>0.05189</v>
      </c>
      <c r="T29" s="25"/>
      <c r="U29" s="25"/>
      <c r="V29" s="97">
        <f t="shared" si="1"/>
        <v>1.024</v>
      </c>
      <c r="W29" s="96"/>
    </row>
    <row r="30" spans="1:23" ht="12.75">
      <c r="A30" s="216"/>
      <c r="B30" s="217"/>
      <c r="C30" s="218"/>
      <c r="D30" s="24"/>
      <c r="E30" s="24" t="s">
        <v>162</v>
      </c>
      <c r="F30" s="25">
        <v>0.23645</v>
      </c>
      <c r="G30" s="25">
        <v>0.08709</v>
      </c>
      <c r="H30" s="25">
        <v>0.00135</v>
      </c>
      <c r="I30" s="25">
        <f t="shared" si="0"/>
        <v>0.03429</v>
      </c>
      <c r="J30" s="25">
        <v>0.00677</v>
      </c>
      <c r="K30" s="25">
        <v>0.00406</v>
      </c>
      <c r="L30" s="25">
        <v>0</v>
      </c>
      <c r="M30" s="25">
        <v>0.02346</v>
      </c>
      <c r="N30" s="25">
        <v>0</v>
      </c>
      <c r="O30" s="25">
        <v>0</v>
      </c>
      <c r="P30" s="25">
        <v>0.01624</v>
      </c>
      <c r="Q30" s="25">
        <v>0.46162</v>
      </c>
      <c r="R30" s="25">
        <v>0.05505</v>
      </c>
      <c r="S30" s="25">
        <v>0.05189</v>
      </c>
      <c r="T30" s="25"/>
      <c r="U30" s="25"/>
      <c r="V30" s="97">
        <f t="shared" si="1"/>
        <v>0.94398</v>
      </c>
      <c r="W30" s="96"/>
    </row>
    <row r="31" spans="1:23" ht="12.75">
      <c r="A31" s="84">
        <v>19</v>
      </c>
      <c r="B31" s="23" t="s">
        <v>161</v>
      </c>
      <c r="C31" s="24">
        <v>238</v>
      </c>
      <c r="D31" s="24"/>
      <c r="E31" s="24" t="s">
        <v>157</v>
      </c>
      <c r="F31" s="25">
        <v>0.05471</v>
      </c>
      <c r="G31" s="25">
        <v>0</v>
      </c>
      <c r="H31" s="25">
        <v>0</v>
      </c>
      <c r="I31" s="25">
        <f t="shared" si="0"/>
        <v>0.01353</v>
      </c>
      <c r="J31" s="25">
        <v>0.01076</v>
      </c>
      <c r="K31" s="25">
        <v>0.00277</v>
      </c>
      <c r="L31" s="25">
        <v>0</v>
      </c>
      <c r="M31" s="25">
        <v>0</v>
      </c>
      <c r="N31" s="25">
        <v>0</v>
      </c>
      <c r="O31" s="25">
        <v>0</v>
      </c>
      <c r="P31" s="25">
        <v>0.00738</v>
      </c>
      <c r="Q31" s="25">
        <v>0.43705</v>
      </c>
      <c r="R31" s="25">
        <v>0.00953</v>
      </c>
      <c r="S31" s="25">
        <v>0.02981</v>
      </c>
      <c r="T31" s="25"/>
      <c r="U31" s="25"/>
      <c r="V31" s="97">
        <f t="shared" si="1"/>
        <v>0.55201</v>
      </c>
      <c r="W31" s="96"/>
    </row>
    <row r="32" spans="1:23" ht="12.75">
      <c r="A32" s="84">
        <v>20</v>
      </c>
      <c r="B32" s="23" t="s">
        <v>161</v>
      </c>
      <c r="C32" s="24">
        <v>240</v>
      </c>
      <c r="D32" s="24"/>
      <c r="E32" s="24" t="s">
        <v>157</v>
      </c>
      <c r="F32" s="25">
        <v>0.08429</v>
      </c>
      <c r="G32" s="25">
        <v>0</v>
      </c>
      <c r="H32" s="25">
        <v>0</v>
      </c>
      <c r="I32" s="25">
        <f t="shared" si="0"/>
        <v>0.00821</v>
      </c>
      <c r="J32" s="25">
        <v>0.00602</v>
      </c>
      <c r="K32" s="25">
        <v>0.00219</v>
      </c>
      <c r="L32" s="25">
        <v>0</v>
      </c>
      <c r="M32" s="25">
        <v>0</v>
      </c>
      <c r="N32" s="25">
        <v>0</v>
      </c>
      <c r="O32" s="25">
        <v>0</v>
      </c>
      <c r="P32" s="25">
        <v>0.026</v>
      </c>
      <c r="Q32" s="25">
        <v>0.393</v>
      </c>
      <c r="R32" s="25">
        <v>0.01697</v>
      </c>
      <c r="S32" s="25">
        <v>0.02354</v>
      </c>
      <c r="T32" s="25"/>
      <c r="U32" s="25"/>
      <c r="V32" s="97">
        <f t="shared" si="1"/>
        <v>0.55201</v>
      </c>
      <c r="W32" s="96"/>
    </row>
    <row r="33" spans="1:23" ht="12.75">
      <c r="A33" s="84">
        <v>21</v>
      </c>
      <c r="B33" s="23" t="s">
        <v>161</v>
      </c>
      <c r="C33" s="24">
        <v>242</v>
      </c>
      <c r="D33" s="24"/>
      <c r="E33" s="24" t="s">
        <v>157</v>
      </c>
      <c r="F33" s="25">
        <v>0.07163</v>
      </c>
      <c r="G33" s="25">
        <v>0</v>
      </c>
      <c r="H33" s="25">
        <v>0</v>
      </c>
      <c r="I33" s="25">
        <f t="shared" si="0"/>
        <v>0.008570000000000001</v>
      </c>
      <c r="J33" s="25">
        <v>0.00636</v>
      </c>
      <c r="K33" s="25">
        <v>0.00221</v>
      </c>
      <c r="L33" s="25">
        <v>0</v>
      </c>
      <c r="M33" s="25">
        <v>0</v>
      </c>
      <c r="N33" s="25">
        <v>0</v>
      </c>
      <c r="O33" s="25">
        <v>0</v>
      </c>
      <c r="P33" s="25">
        <v>0.02738</v>
      </c>
      <c r="Q33" s="25">
        <v>0.40598</v>
      </c>
      <c r="R33" s="25">
        <v>0.0141</v>
      </c>
      <c r="S33" s="25">
        <v>0.02434</v>
      </c>
      <c r="T33" s="25"/>
      <c r="U33" s="25"/>
      <c r="V33" s="97">
        <f t="shared" si="1"/>
        <v>0.552</v>
      </c>
      <c r="W33" s="96"/>
    </row>
    <row r="34" spans="1:23" ht="12.75">
      <c r="A34" s="84">
        <v>22</v>
      </c>
      <c r="B34" s="23" t="s">
        <v>161</v>
      </c>
      <c r="C34" s="24">
        <v>244</v>
      </c>
      <c r="D34" s="24"/>
      <c r="E34" s="24" t="s">
        <v>157</v>
      </c>
      <c r="F34" s="25">
        <v>0.01457</v>
      </c>
      <c r="G34" s="25">
        <v>0</v>
      </c>
      <c r="H34" s="25">
        <v>0</v>
      </c>
      <c r="I34" s="25">
        <f t="shared" si="0"/>
        <v>0.01055</v>
      </c>
      <c r="J34" s="25">
        <v>0.00804</v>
      </c>
      <c r="K34" s="25">
        <v>0.00251</v>
      </c>
      <c r="L34" s="25">
        <v>0</v>
      </c>
      <c r="M34" s="25">
        <v>0</v>
      </c>
      <c r="N34" s="25">
        <v>0</v>
      </c>
      <c r="O34" s="25">
        <v>0</v>
      </c>
      <c r="P34" s="25">
        <v>0.03114</v>
      </c>
      <c r="Q34" s="25">
        <v>0.47164</v>
      </c>
      <c r="R34" s="25">
        <v>0.00251</v>
      </c>
      <c r="S34" s="25">
        <v>0.0216</v>
      </c>
      <c r="T34" s="25"/>
      <c r="U34" s="25"/>
      <c r="V34" s="97">
        <f t="shared" si="1"/>
        <v>0.55201</v>
      </c>
      <c r="W34" s="96"/>
    </row>
    <row r="35" spans="1:23" ht="12.75">
      <c r="A35" s="84">
        <v>23</v>
      </c>
      <c r="B35" s="23" t="s">
        <v>161</v>
      </c>
      <c r="C35" s="24">
        <v>248</v>
      </c>
      <c r="D35" s="24"/>
      <c r="E35" s="24" t="s">
        <v>157</v>
      </c>
      <c r="F35" s="25">
        <v>0.00394</v>
      </c>
      <c r="G35" s="25">
        <v>0</v>
      </c>
      <c r="H35" s="25">
        <v>0</v>
      </c>
      <c r="I35" s="25">
        <f t="shared" si="0"/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0.04269</v>
      </c>
      <c r="Q35" s="25">
        <v>0.31299</v>
      </c>
      <c r="R35" s="25">
        <v>0.00047</v>
      </c>
      <c r="S35" s="25">
        <v>0.01292</v>
      </c>
      <c r="T35" s="25"/>
      <c r="U35" s="25"/>
      <c r="V35" s="97">
        <f t="shared" si="1"/>
        <v>0.37301</v>
      </c>
      <c r="W35" s="96"/>
    </row>
    <row r="36" spans="1:23" ht="12.75">
      <c r="A36" s="84">
        <v>24</v>
      </c>
      <c r="B36" s="23" t="s">
        <v>161</v>
      </c>
      <c r="C36" s="24">
        <v>250</v>
      </c>
      <c r="D36" s="24"/>
      <c r="E36" s="24" t="s">
        <v>157</v>
      </c>
      <c r="F36" s="25">
        <v>0.00827</v>
      </c>
      <c r="G36" s="25">
        <v>0</v>
      </c>
      <c r="H36" s="25">
        <v>0</v>
      </c>
      <c r="I36" s="25">
        <f t="shared" si="0"/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0.05489</v>
      </c>
      <c r="Q36" s="25">
        <v>0.28802</v>
      </c>
      <c r="R36" s="25">
        <v>0.00106</v>
      </c>
      <c r="S36" s="25">
        <v>0.02077</v>
      </c>
      <c r="T36" s="25"/>
      <c r="U36" s="25"/>
      <c r="V36" s="97">
        <f t="shared" si="1"/>
        <v>0.37301</v>
      </c>
      <c r="W36" s="96"/>
    </row>
    <row r="37" spans="1:23" ht="12.75">
      <c r="A37" s="84">
        <v>25</v>
      </c>
      <c r="B37" s="23" t="s">
        <v>161</v>
      </c>
      <c r="C37" s="24">
        <v>252</v>
      </c>
      <c r="D37" s="24"/>
      <c r="E37" s="24" t="s">
        <v>157</v>
      </c>
      <c r="F37" s="25">
        <v>0.00847</v>
      </c>
      <c r="G37" s="25">
        <v>0</v>
      </c>
      <c r="H37" s="25">
        <v>0</v>
      </c>
      <c r="I37" s="25">
        <f t="shared" si="0"/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0.05037</v>
      </c>
      <c r="Q37" s="25">
        <v>0.29137</v>
      </c>
      <c r="R37" s="25">
        <v>0.00109</v>
      </c>
      <c r="S37" s="25">
        <v>0.02171</v>
      </c>
      <c r="T37" s="25"/>
      <c r="U37" s="25"/>
      <c r="V37" s="97">
        <f t="shared" si="1"/>
        <v>0.37300999999999995</v>
      </c>
      <c r="W37" s="96"/>
    </row>
    <row r="38" spans="1:23" ht="12.75">
      <c r="A38" s="84">
        <v>26</v>
      </c>
      <c r="B38" s="23" t="s">
        <v>161</v>
      </c>
      <c r="C38" s="24">
        <v>277</v>
      </c>
      <c r="D38" s="24"/>
      <c r="E38" s="24" t="s">
        <v>157</v>
      </c>
      <c r="F38" s="25">
        <v>0</v>
      </c>
      <c r="G38" s="25">
        <v>0</v>
      </c>
      <c r="H38" s="25">
        <v>0</v>
      </c>
      <c r="I38" s="25">
        <f t="shared" si="0"/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0.069</v>
      </c>
      <c r="Q38" s="25">
        <v>0</v>
      </c>
      <c r="R38" s="25">
        <v>0</v>
      </c>
      <c r="S38" s="25">
        <v>0</v>
      </c>
      <c r="T38" s="25"/>
      <c r="U38" s="25"/>
      <c r="V38" s="97">
        <f t="shared" si="1"/>
        <v>0.069</v>
      </c>
      <c r="W38" s="96"/>
    </row>
    <row r="39" spans="1:23" ht="12.75">
      <c r="A39" s="84">
        <v>27</v>
      </c>
      <c r="B39" s="23" t="s">
        <v>161</v>
      </c>
      <c r="C39" s="24">
        <v>281</v>
      </c>
      <c r="D39" s="24"/>
      <c r="E39" s="24" t="s">
        <v>157</v>
      </c>
      <c r="F39" s="25">
        <v>0</v>
      </c>
      <c r="G39" s="25">
        <v>0</v>
      </c>
      <c r="H39" s="25">
        <v>0</v>
      </c>
      <c r="I39" s="25">
        <f t="shared" si="0"/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0.07</v>
      </c>
      <c r="Q39" s="25">
        <v>0</v>
      </c>
      <c r="R39" s="25">
        <v>0</v>
      </c>
      <c r="S39" s="25">
        <v>0</v>
      </c>
      <c r="T39" s="25"/>
      <c r="U39" s="25"/>
      <c r="V39" s="97">
        <f t="shared" si="1"/>
        <v>0.07</v>
      </c>
      <c r="W39" s="96"/>
    </row>
    <row r="40" spans="1:23" ht="12.75">
      <c r="A40" s="84">
        <v>28</v>
      </c>
      <c r="B40" s="23" t="s">
        <v>161</v>
      </c>
      <c r="C40" s="24">
        <v>285</v>
      </c>
      <c r="D40" s="24"/>
      <c r="E40" s="24" t="s">
        <v>157</v>
      </c>
      <c r="F40" s="25">
        <v>0.10921</v>
      </c>
      <c r="G40" s="25">
        <v>0</v>
      </c>
      <c r="H40" s="25">
        <v>0</v>
      </c>
      <c r="I40" s="25">
        <f t="shared" si="0"/>
        <v>0.00801</v>
      </c>
      <c r="J40" s="25">
        <v>0.00623</v>
      </c>
      <c r="K40" s="25">
        <v>0.00178</v>
      </c>
      <c r="L40" s="25">
        <v>0</v>
      </c>
      <c r="M40" s="25">
        <v>0</v>
      </c>
      <c r="N40" s="25">
        <v>0</v>
      </c>
      <c r="O40" s="25">
        <v>0</v>
      </c>
      <c r="P40" s="25">
        <v>0.03294</v>
      </c>
      <c r="Q40" s="25">
        <v>0.35375</v>
      </c>
      <c r="R40" s="25">
        <v>0.02137</v>
      </c>
      <c r="S40" s="25">
        <v>0.02671</v>
      </c>
      <c r="T40" s="25"/>
      <c r="U40" s="25"/>
      <c r="V40" s="97">
        <f t="shared" si="1"/>
        <v>0.55199</v>
      </c>
      <c r="W40" s="96"/>
    </row>
    <row r="41" spans="1:23" ht="12.75">
      <c r="A41" s="216">
        <v>29</v>
      </c>
      <c r="B41" s="217" t="s">
        <v>161</v>
      </c>
      <c r="C41" s="218">
        <v>287</v>
      </c>
      <c r="D41" s="24"/>
      <c r="E41" s="24" t="s">
        <v>157</v>
      </c>
      <c r="F41" s="25">
        <v>0.01722</v>
      </c>
      <c r="G41" s="25">
        <v>0</v>
      </c>
      <c r="H41" s="25">
        <v>0</v>
      </c>
      <c r="I41" s="25">
        <f t="shared" si="0"/>
        <v>0.038849999999999996</v>
      </c>
      <c r="J41" s="25">
        <v>0.00841</v>
      </c>
      <c r="K41" s="25">
        <v>0.0012</v>
      </c>
      <c r="L41" s="25">
        <v>0</v>
      </c>
      <c r="M41" s="25">
        <v>0.02924</v>
      </c>
      <c r="N41" s="25">
        <v>0</v>
      </c>
      <c r="O41" s="25">
        <v>0</v>
      </c>
      <c r="P41" s="25">
        <v>0.02804</v>
      </c>
      <c r="Q41" s="25">
        <v>0.5826399999999999</v>
      </c>
      <c r="R41" s="25">
        <v>0.002</v>
      </c>
      <c r="S41" s="25">
        <v>0.04325</v>
      </c>
      <c r="T41" s="25"/>
      <c r="U41" s="25"/>
      <c r="V41" s="97">
        <f t="shared" si="1"/>
        <v>0.712</v>
      </c>
      <c r="W41" s="96"/>
    </row>
    <row r="42" spans="1:23" ht="12.75">
      <c r="A42" s="216"/>
      <c r="B42" s="217"/>
      <c r="C42" s="218"/>
      <c r="D42" s="24"/>
      <c r="E42" s="24" t="s">
        <v>162</v>
      </c>
      <c r="F42" s="25">
        <v>0.01722</v>
      </c>
      <c r="G42" s="25">
        <v>0</v>
      </c>
      <c r="H42" s="25">
        <v>0</v>
      </c>
      <c r="I42" s="25">
        <f t="shared" si="0"/>
        <v>0.038849999999999996</v>
      </c>
      <c r="J42" s="25">
        <v>0.00841</v>
      </c>
      <c r="K42" s="25">
        <v>0.0012</v>
      </c>
      <c r="L42" s="25">
        <v>0</v>
      </c>
      <c r="M42" s="25">
        <v>0.02924</v>
      </c>
      <c r="N42" s="25">
        <v>0</v>
      </c>
      <c r="O42" s="25">
        <v>0</v>
      </c>
      <c r="P42" s="25">
        <v>0.02804</v>
      </c>
      <c r="Q42" s="25">
        <v>0.50264</v>
      </c>
      <c r="R42" s="25">
        <v>0.002</v>
      </c>
      <c r="S42" s="25">
        <v>0.04325</v>
      </c>
      <c r="T42" s="25"/>
      <c r="U42" s="25"/>
      <c r="V42" s="97">
        <f t="shared" si="1"/>
        <v>0.6319999999999999</v>
      </c>
      <c r="W42" s="96"/>
    </row>
    <row r="43" spans="1:23" ht="12.75">
      <c r="A43" s="84">
        <v>30</v>
      </c>
      <c r="B43" s="23" t="s">
        <v>161</v>
      </c>
      <c r="C43" s="24">
        <v>289</v>
      </c>
      <c r="D43" s="24"/>
      <c r="E43" s="24" t="s">
        <v>157</v>
      </c>
      <c r="F43" s="25">
        <v>0.23413</v>
      </c>
      <c r="G43" s="25">
        <v>0</v>
      </c>
      <c r="H43" s="25">
        <v>0</v>
      </c>
      <c r="I43" s="25">
        <f t="shared" si="0"/>
        <v>0.00853</v>
      </c>
      <c r="J43" s="25">
        <v>0.00737</v>
      </c>
      <c r="K43" s="25">
        <v>0.00116</v>
      </c>
      <c r="L43" s="25">
        <v>0</v>
      </c>
      <c r="M43" s="25">
        <v>0</v>
      </c>
      <c r="N43" s="25">
        <v>0</v>
      </c>
      <c r="O43" s="25">
        <v>0</v>
      </c>
      <c r="P43" s="25">
        <v>0.00814</v>
      </c>
      <c r="Q43" s="25">
        <v>0.22018</v>
      </c>
      <c r="R43" s="25">
        <v>0.04419</v>
      </c>
      <c r="S43" s="25">
        <v>0.03683</v>
      </c>
      <c r="T43" s="25"/>
      <c r="U43" s="25"/>
      <c r="V43" s="97">
        <f t="shared" si="1"/>
        <v>0.552</v>
      </c>
      <c r="W43" s="96"/>
    </row>
    <row r="44" spans="1:23" ht="12.75">
      <c r="A44" s="84">
        <v>31</v>
      </c>
      <c r="B44" s="23" t="s">
        <v>161</v>
      </c>
      <c r="C44" s="24">
        <v>291</v>
      </c>
      <c r="D44" s="24"/>
      <c r="E44" s="24" t="s">
        <v>157</v>
      </c>
      <c r="F44" s="25">
        <v>0.04268</v>
      </c>
      <c r="G44" s="25">
        <v>0</v>
      </c>
      <c r="H44" s="25">
        <v>0</v>
      </c>
      <c r="I44" s="25">
        <f t="shared" si="0"/>
        <v>0.006200000000000001</v>
      </c>
      <c r="J44" s="25">
        <v>0.00517</v>
      </c>
      <c r="K44" s="25">
        <v>0.00103</v>
      </c>
      <c r="L44" s="25">
        <v>0</v>
      </c>
      <c r="M44" s="25">
        <v>0</v>
      </c>
      <c r="N44" s="25">
        <v>0</v>
      </c>
      <c r="O44" s="25">
        <v>0</v>
      </c>
      <c r="P44" s="25">
        <v>0.03207</v>
      </c>
      <c r="Q44" s="25">
        <v>0.44025</v>
      </c>
      <c r="R44" s="25">
        <v>0.00828</v>
      </c>
      <c r="S44" s="25">
        <v>0.0225</v>
      </c>
      <c r="T44" s="25"/>
      <c r="U44" s="25"/>
      <c r="V44" s="97">
        <f t="shared" si="1"/>
        <v>0.55198</v>
      </c>
      <c r="W44" s="96"/>
    </row>
    <row r="45" spans="1:23" ht="12.75">
      <c r="A45" s="84">
        <v>32</v>
      </c>
      <c r="B45" s="23" t="s">
        <v>161</v>
      </c>
      <c r="C45" s="24">
        <v>292</v>
      </c>
      <c r="D45" s="24"/>
      <c r="E45" s="24" t="s">
        <v>157</v>
      </c>
      <c r="F45" s="25">
        <v>0</v>
      </c>
      <c r="G45" s="25">
        <v>0</v>
      </c>
      <c r="H45" s="25">
        <v>0</v>
      </c>
      <c r="I45" s="25">
        <f t="shared" si="0"/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0.07</v>
      </c>
      <c r="Q45" s="25">
        <v>0</v>
      </c>
      <c r="R45" s="25">
        <v>0</v>
      </c>
      <c r="S45" s="25">
        <v>0</v>
      </c>
      <c r="T45" s="25"/>
      <c r="U45" s="25"/>
      <c r="V45" s="97">
        <f t="shared" si="1"/>
        <v>0.07</v>
      </c>
      <c r="W45" s="96"/>
    </row>
    <row r="46" spans="1:23" ht="12.75">
      <c r="A46" s="216">
        <v>33</v>
      </c>
      <c r="B46" s="217" t="s">
        <v>161</v>
      </c>
      <c r="C46" s="218">
        <v>293</v>
      </c>
      <c r="D46" s="24"/>
      <c r="E46" s="24" t="s">
        <v>157</v>
      </c>
      <c r="F46" s="25">
        <v>0.01906</v>
      </c>
      <c r="G46" s="25">
        <v>0</v>
      </c>
      <c r="H46" s="25">
        <v>0</v>
      </c>
      <c r="I46" s="25">
        <f t="shared" si="0"/>
        <v>0.02806</v>
      </c>
      <c r="J46" s="25">
        <v>0.00503</v>
      </c>
      <c r="K46" s="25">
        <v>0.00106</v>
      </c>
      <c r="L46" s="25">
        <v>0</v>
      </c>
      <c r="M46" s="25">
        <v>0.02197</v>
      </c>
      <c r="N46" s="25">
        <v>0</v>
      </c>
      <c r="O46" s="25">
        <v>0</v>
      </c>
      <c r="P46" s="25">
        <v>0.03123</v>
      </c>
      <c r="Q46" s="25">
        <v>0.60877</v>
      </c>
      <c r="R46" s="25">
        <v>0.00344</v>
      </c>
      <c r="S46" s="25">
        <v>0.02144</v>
      </c>
      <c r="T46" s="25"/>
      <c r="U46" s="25"/>
      <c r="V46" s="97">
        <f t="shared" si="1"/>
        <v>0.712</v>
      </c>
      <c r="W46" s="96"/>
    </row>
    <row r="47" spans="1:23" ht="12.75">
      <c r="A47" s="216"/>
      <c r="B47" s="217"/>
      <c r="C47" s="218"/>
      <c r="D47" s="24"/>
      <c r="E47" s="24" t="s">
        <v>162</v>
      </c>
      <c r="F47" s="25">
        <v>0.01906</v>
      </c>
      <c r="G47" s="25">
        <v>0</v>
      </c>
      <c r="H47" s="25">
        <v>0</v>
      </c>
      <c r="I47" s="25">
        <f t="shared" si="0"/>
        <v>0.02806</v>
      </c>
      <c r="J47" s="25">
        <v>0.00503</v>
      </c>
      <c r="K47" s="25">
        <v>0.00106</v>
      </c>
      <c r="L47" s="25">
        <v>0</v>
      </c>
      <c r="M47" s="25">
        <v>0.02197</v>
      </c>
      <c r="N47" s="25">
        <v>0</v>
      </c>
      <c r="O47" s="25">
        <v>0</v>
      </c>
      <c r="P47" s="25">
        <v>0.03123</v>
      </c>
      <c r="Q47" s="25">
        <v>0.52878</v>
      </c>
      <c r="R47" s="25">
        <v>0.00344</v>
      </c>
      <c r="S47" s="25">
        <v>0.02144</v>
      </c>
      <c r="T47" s="25"/>
      <c r="U47" s="25"/>
      <c r="V47" s="97">
        <f t="shared" si="1"/>
        <v>0.63201</v>
      </c>
      <c r="W47" s="96"/>
    </row>
    <row r="48" spans="1:23" ht="12.75">
      <c r="A48" s="84">
        <v>34</v>
      </c>
      <c r="B48" s="23" t="s">
        <v>161</v>
      </c>
      <c r="C48" s="24">
        <v>294</v>
      </c>
      <c r="D48" s="24"/>
      <c r="E48" s="24" t="s">
        <v>157</v>
      </c>
      <c r="F48" s="25">
        <v>0</v>
      </c>
      <c r="G48" s="25">
        <v>0</v>
      </c>
      <c r="H48" s="25">
        <v>0</v>
      </c>
      <c r="I48" s="25">
        <f t="shared" si="0"/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0.07</v>
      </c>
      <c r="Q48" s="25">
        <v>0</v>
      </c>
      <c r="R48" s="25">
        <v>0</v>
      </c>
      <c r="S48" s="25">
        <v>0</v>
      </c>
      <c r="T48" s="25"/>
      <c r="U48" s="25"/>
      <c r="V48" s="97">
        <f t="shared" si="1"/>
        <v>0.07</v>
      </c>
      <c r="W48" s="96"/>
    </row>
    <row r="49" spans="1:23" ht="12.75">
      <c r="A49" s="84">
        <v>35</v>
      </c>
      <c r="B49" s="23" t="s">
        <v>161</v>
      </c>
      <c r="C49" s="24">
        <v>295</v>
      </c>
      <c r="D49" s="24"/>
      <c r="E49" s="24" t="s">
        <v>157</v>
      </c>
      <c r="F49" s="25">
        <v>0</v>
      </c>
      <c r="G49" s="25">
        <v>0</v>
      </c>
      <c r="H49" s="25">
        <v>0</v>
      </c>
      <c r="I49" s="25">
        <f t="shared" si="0"/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0.07</v>
      </c>
      <c r="Q49" s="25">
        <v>0</v>
      </c>
      <c r="R49" s="25">
        <v>0</v>
      </c>
      <c r="S49" s="25">
        <v>0</v>
      </c>
      <c r="T49" s="25"/>
      <c r="U49" s="25"/>
      <c r="V49" s="97">
        <f t="shared" si="1"/>
        <v>0.07</v>
      </c>
      <c r="W49" s="96"/>
    </row>
    <row r="50" spans="1:23" ht="12.75">
      <c r="A50" s="84">
        <v>36</v>
      </c>
      <c r="B50" s="23" t="s">
        <v>161</v>
      </c>
      <c r="C50" s="24">
        <v>296</v>
      </c>
      <c r="D50" s="24"/>
      <c r="E50" s="24" t="s">
        <v>157</v>
      </c>
      <c r="F50" s="25">
        <v>0</v>
      </c>
      <c r="G50" s="25">
        <v>0</v>
      </c>
      <c r="H50" s="25">
        <v>0</v>
      </c>
      <c r="I50" s="25">
        <f t="shared" si="0"/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0.07</v>
      </c>
      <c r="Q50" s="25">
        <v>0</v>
      </c>
      <c r="R50" s="25">
        <v>0</v>
      </c>
      <c r="S50" s="25">
        <v>0</v>
      </c>
      <c r="T50" s="25"/>
      <c r="U50" s="25"/>
      <c r="V50" s="97">
        <f t="shared" si="1"/>
        <v>0.07</v>
      </c>
      <c r="W50" s="96"/>
    </row>
    <row r="51" spans="1:23" ht="12.75">
      <c r="A51" s="84">
        <v>37</v>
      </c>
      <c r="B51" s="23" t="s">
        <v>161</v>
      </c>
      <c r="C51" s="24">
        <v>298</v>
      </c>
      <c r="D51" s="24"/>
      <c r="E51" s="24" t="s">
        <v>157</v>
      </c>
      <c r="F51" s="25">
        <v>0</v>
      </c>
      <c r="G51" s="25">
        <v>0</v>
      </c>
      <c r="H51" s="25">
        <v>0</v>
      </c>
      <c r="I51" s="25">
        <f t="shared" si="0"/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0.07</v>
      </c>
      <c r="Q51" s="25">
        <v>0</v>
      </c>
      <c r="R51" s="25">
        <v>0</v>
      </c>
      <c r="S51" s="25">
        <v>0</v>
      </c>
      <c r="T51" s="25"/>
      <c r="U51" s="25"/>
      <c r="V51" s="97">
        <f t="shared" si="1"/>
        <v>0.07</v>
      </c>
      <c r="W51" s="96"/>
    </row>
    <row r="52" spans="1:23" ht="12.75">
      <c r="A52" s="84">
        <v>38</v>
      </c>
      <c r="B52" s="23" t="s">
        <v>161</v>
      </c>
      <c r="C52" s="24">
        <v>300</v>
      </c>
      <c r="D52" s="24"/>
      <c r="E52" s="24" t="s">
        <v>157</v>
      </c>
      <c r="F52" s="25">
        <v>0</v>
      </c>
      <c r="G52" s="25">
        <v>0</v>
      </c>
      <c r="H52" s="25">
        <v>0</v>
      </c>
      <c r="I52" s="25">
        <f t="shared" si="0"/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0.07</v>
      </c>
      <c r="Q52" s="25">
        <v>0</v>
      </c>
      <c r="R52" s="25">
        <v>0</v>
      </c>
      <c r="S52" s="25">
        <v>0</v>
      </c>
      <c r="T52" s="25"/>
      <c r="U52" s="25"/>
      <c r="V52" s="97">
        <f t="shared" si="1"/>
        <v>0.07</v>
      </c>
      <c r="W52" s="96"/>
    </row>
    <row r="53" spans="1:23" ht="12.75">
      <c r="A53" s="84">
        <v>39</v>
      </c>
      <c r="B53" s="23" t="s">
        <v>161</v>
      </c>
      <c r="C53" s="24">
        <v>301</v>
      </c>
      <c r="D53" s="24"/>
      <c r="E53" s="24" t="s">
        <v>157</v>
      </c>
      <c r="F53" s="25">
        <v>0</v>
      </c>
      <c r="G53" s="25">
        <v>0</v>
      </c>
      <c r="H53" s="25">
        <v>0</v>
      </c>
      <c r="I53" s="25">
        <f t="shared" si="0"/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0.07</v>
      </c>
      <c r="Q53" s="25">
        <v>0</v>
      </c>
      <c r="R53" s="25">
        <v>0</v>
      </c>
      <c r="S53" s="25">
        <v>0</v>
      </c>
      <c r="T53" s="25"/>
      <c r="U53" s="25"/>
      <c r="V53" s="97">
        <f t="shared" si="1"/>
        <v>0.07</v>
      </c>
      <c r="W53" s="96"/>
    </row>
    <row r="54" spans="1:23" ht="12.75">
      <c r="A54" s="84">
        <v>40</v>
      </c>
      <c r="B54" s="23" t="s">
        <v>161</v>
      </c>
      <c r="C54" s="24">
        <v>302</v>
      </c>
      <c r="D54" s="24"/>
      <c r="E54" s="24" t="s">
        <v>157</v>
      </c>
      <c r="F54" s="25">
        <v>0</v>
      </c>
      <c r="G54" s="25">
        <v>0</v>
      </c>
      <c r="H54" s="25">
        <v>0</v>
      </c>
      <c r="I54" s="25">
        <f t="shared" si="0"/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0.07</v>
      </c>
      <c r="Q54" s="25">
        <v>0</v>
      </c>
      <c r="R54" s="25">
        <v>0</v>
      </c>
      <c r="S54" s="25">
        <v>0</v>
      </c>
      <c r="T54" s="25"/>
      <c r="U54" s="25"/>
      <c r="V54" s="97">
        <f t="shared" si="1"/>
        <v>0.07</v>
      </c>
      <c r="W54" s="96"/>
    </row>
    <row r="55" spans="1:23" ht="12.75">
      <c r="A55" s="84">
        <v>41</v>
      </c>
      <c r="B55" s="23" t="s">
        <v>161</v>
      </c>
      <c r="C55" s="24">
        <v>303</v>
      </c>
      <c r="D55" s="24"/>
      <c r="E55" s="24" t="s">
        <v>157</v>
      </c>
      <c r="F55" s="25">
        <v>0</v>
      </c>
      <c r="G55" s="25">
        <v>0</v>
      </c>
      <c r="H55" s="25">
        <v>0</v>
      </c>
      <c r="I55" s="25">
        <f t="shared" si="0"/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0.07</v>
      </c>
      <c r="Q55" s="25">
        <v>0</v>
      </c>
      <c r="R55" s="25">
        <v>0</v>
      </c>
      <c r="S55" s="25">
        <v>0</v>
      </c>
      <c r="T55" s="25"/>
      <c r="U55" s="25"/>
      <c r="V55" s="97">
        <f t="shared" si="1"/>
        <v>0.07</v>
      </c>
      <c r="W55" s="96"/>
    </row>
    <row r="56" spans="1:23" ht="12.75">
      <c r="A56" s="84">
        <v>42</v>
      </c>
      <c r="B56" s="23" t="s">
        <v>161</v>
      </c>
      <c r="C56" s="24">
        <v>304</v>
      </c>
      <c r="D56" s="24"/>
      <c r="E56" s="24" t="s">
        <v>157</v>
      </c>
      <c r="F56" s="25">
        <v>0</v>
      </c>
      <c r="G56" s="25">
        <v>0</v>
      </c>
      <c r="H56" s="25">
        <v>0</v>
      </c>
      <c r="I56" s="25">
        <f t="shared" si="0"/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0.07</v>
      </c>
      <c r="Q56" s="25">
        <v>0</v>
      </c>
      <c r="R56" s="25">
        <v>0</v>
      </c>
      <c r="S56" s="25">
        <v>0</v>
      </c>
      <c r="T56" s="25"/>
      <c r="U56" s="25"/>
      <c r="V56" s="97">
        <f t="shared" si="1"/>
        <v>0.07</v>
      </c>
      <c r="W56" s="96"/>
    </row>
    <row r="57" spans="1:23" ht="12.75">
      <c r="A57" s="84">
        <v>43</v>
      </c>
      <c r="B57" s="23" t="s">
        <v>161</v>
      </c>
      <c r="C57" s="24">
        <v>306</v>
      </c>
      <c r="D57" s="24"/>
      <c r="E57" s="24" t="s">
        <v>157</v>
      </c>
      <c r="F57" s="25">
        <v>0</v>
      </c>
      <c r="G57" s="25">
        <v>0</v>
      </c>
      <c r="H57" s="25">
        <v>0</v>
      </c>
      <c r="I57" s="25">
        <f t="shared" si="0"/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0.07</v>
      </c>
      <c r="Q57" s="25">
        <v>0</v>
      </c>
      <c r="R57" s="25">
        <v>0</v>
      </c>
      <c r="S57" s="25">
        <v>0</v>
      </c>
      <c r="T57" s="25"/>
      <c r="U57" s="25"/>
      <c r="V57" s="97">
        <f t="shared" si="1"/>
        <v>0.07</v>
      </c>
      <c r="W57" s="96"/>
    </row>
    <row r="58" spans="1:23" ht="12.75">
      <c r="A58" s="84">
        <v>44</v>
      </c>
      <c r="B58" s="23" t="s">
        <v>161</v>
      </c>
      <c r="C58" s="24">
        <v>308</v>
      </c>
      <c r="D58" s="24"/>
      <c r="E58" s="24" t="s">
        <v>157</v>
      </c>
      <c r="F58" s="25">
        <v>0</v>
      </c>
      <c r="G58" s="25">
        <v>0</v>
      </c>
      <c r="H58" s="25">
        <v>0</v>
      </c>
      <c r="I58" s="25">
        <f t="shared" si="0"/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0.07</v>
      </c>
      <c r="Q58" s="25">
        <v>0</v>
      </c>
      <c r="R58" s="25">
        <v>0</v>
      </c>
      <c r="S58" s="25">
        <v>0</v>
      </c>
      <c r="T58" s="25"/>
      <c r="U58" s="25"/>
      <c r="V58" s="97">
        <f t="shared" si="1"/>
        <v>0.07</v>
      </c>
      <c r="W58" s="96"/>
    </row>
    <row r="59" spans="1:23" ht="12.75">
      <c r="A59" s="84">
        <v>45</v>
      </c>
      <c r="B59" s="23" t="s">
        <v>161</v>
      </c>
      <c r="C59" s="24">
        <v>310</v>
      </c>
      <c r="D59" s="24"/>
      <c r="E59" s="24" t="s">
        <v>157</v>
      </c>
      <c r="F59" s="25">
        <v>0</v>
      </c>
      <c r="G59" s="25">
        <v>0</v>
      </c>
      <c r="H59" s="25">
        <v>0</v>
      </c>
      <c r="I59" s="25">
        <f t="shared" si="0"/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0.07</v>
      </c>
      <c r="Q59" s="25">
        <v>0</v>
      </c>
      <c r="R59" s="25">
        <v>0</v>
      </c>
      <c r="S59" s="25">
        <v>0</v>
      </c>
      <c r="T59" s="25"/>
      <c r="U59" s="25"/>
      <c r="V59" s="97">
        <f t="shared" si="1"/>
        <v>0.07</v>
      </c>
      <c r="W59" s="96"/>
    </row>
    <row r="60" spans="1:23" ht="12.75">
      <c r="A60" s="84">
        <v>46</v>
      </c>
      <c r="B60" s="23" t="s">
        <v>161</v>
      </c>
      <c r="C60" s="24" t="s">
        <v>163</v>
      </c>
      <c r="D60" s="24"/>
      <c r="E60" s="24" t="s">
        <v>157</v>
      </c>
      <c r="F60" s="25">
        <v>0</v>
      </c>
      <c r="G60" s="25">
        <v>0</v>
      </c>
      <c r="H60" s="25">
        <v>0</v>
      </c>
      <c r="I60" s="25">
        <f t="shared" si="0"/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0.07</v>
      </c>
      <c r="Q60" s="25">
        <v>0</v>
      </c>
      <c r="R60" s="25">
        <v>0</v>
      </c>
      <c r="S60" s="25">
        <v>0</v>
      </c>
      <c r="T60" s="25"/>
      <c r="U60" s="25"/>
      <c r="V60" s="97">
        <f t="shared" si="1"/>
        <v>0.07</v>
      </c>
      <c r="W60" s="96"/>
    </row>
    <row r="61" spans="1:23" ht="12.75">
      <c r="A61" s="84">
        <v>47</v>
      </c>
      <c r="B61" s="23" t="s">
        <v>164</v>
      </c>
      <c r="C61" s="24">
        <v>9</v>
      </c>
      <c r="D61" s="24"/>
      <c r="E61" s="24" t="s">
        <v>157</v>
      </c>
      <c r="F61" s="25">
        <v>0</v>
      </c>
      <c r="G61" s="25">
        <v>0</v>
      </c>
      <c r="H61" s="25">
        <v>0</v>
      </c>
      <c r="I61" s="25">
        <f t="shared" si="0"/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0.066</v>
      </c>
      <c r="Q61" s="25">
        <v>0</v>
      </c>
      <c r="R61" s="25">
        <v>0</v>
      </c>
      <c r="S61" s="25">
        <v>0</v>
      </c>
      <c r="T61" s="25"/>
      <c r="U61" s="25"/>
      <c r="V61" s="97">
        <f t="shared" si="1"/>
        <v>0.066</v>
      </c>
      <c r="W61" s="96"/>
    </row>
    <row r="62" spans="1:23" ht="12.75">
      <c r="A62" s="84">
        <v>48</v>
      </c>
      <c r="B62" s="23" t="s">
        <v>164</v>
      </c>
      <c r="C62" s="24">
        <v>11</v>
      </c>
      <c r="D62" s="24"/>
      <c r="E62" s="24" t="s">
        <v>157</v>
      </c>
      <c r="F62" s="25">
        <v>0</v>
      </c>
      <c r="G62" s="25">
        <v>0</v>
      </c>
      <c r="H62" s="25">
        <v>0</v>
      </c>
      <c r="I62" s="25">
        <f t="shared" si="0"/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0.05</v>
      </c>
      <c r="Q62" s="25">
        <v>0</v>
      </c>
      <c r="R62" s="25">
        <v>0</v>
      </c>
      <c r="S62" s="25">
        <v>0</v>
      </c>
      <c r="T62" s="25"/>
      <c r="U62" s="25"/>
      <c r="V62" s="97">
        <f t="shared" si="1"/>
        <v>0.05</v>
      </c>
      <c r="W62" s="96"/>
    </row>
    <row r="63" spans="1:23" ht="12.75">
      <c r="A63" s="84">
        <v>49</v>
      </c>
      <c r="B63" s="23" t="s">
        <v>164</v>
      </c>
      <c r="C63" s="24">
        <v>12</v>
      </c>
      <c r="D63" s="24"/>
      <c r="E63" s="24" t="s">
        <v>157</v>
      </c>
      <c r="F63" s="25">
        <v>0</v>
      </c>
      <c r="G63" s="25">
        <v>0</v>
      </c>
      <c r="H63" s="25">
        <v>0</v>
      </c>
      <c r="I63" s="25">
        <f t="shared" si="0"/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0.07</v>
      </c>
      <c r="Q63" s="25">
        <v>0</v>
      </c>
      <c r="R63" s="25">
        <v>0</v>
      </c>
      <c r="S63" s="25">
        <v>0</v>
      </c>
      <c r="T63" s="25"/>
      <c r="U63" s="25"/>
      <c r="V63" s="97">
        <f t="shared" si="1"/>
        <v>0.07</v>
      </c>
      <c r="W63" s="96"/>
    </row>
    <row r="64" spans="1:23" ht="12.75">
      <c r="A64" s="216">
        <v>50</v>
      </c>
      <c r="B64" s="217" t="s">
        <v>165</v>
      </c>
      <c r="C64" s="218">
        <v>3</v>
      </c>
      <c r="D64" s="24" t="s">
        <v>166</v>
      </c>
      <c r="E64" s="24" t="s">
        <v>157</v>
      </c>
      <c r="F64" s="25">
        <v>0.172</v>
      </c>
      <c r="G64" s="25">
        <v>0.1035</v>
      </c>
      <c r="H64" s="25">
        <v>0.001</v>
      </c>
      <c r="I64" s="25">
        <f t="shared" si="0"/>
        <v>0.042800000000000005</v>
      </c>
      <c r="J64" s="25">
        <v>0.0136</v>
      </c>
      <c r="K64" s="25">
        <v>0.0021</v>
      </c>
      <c r="L64" s="25">
        <v>0.0078</v>
      </c>
      <c r="M64" s="25">
        <v>0.0193</v>
      </c>
      <c r="N64" s="25">
        <v>0.011</v>
      </c>
      <c r="O64" s="25">
        <v>0.0125</v>
      </c>
      <c r="P64" s="25">
        <v>0.0214</v>
      </c>
      <c r="Q64" s="25">
        <v>0.6361000000000001</v>
      </c>
      <c r="R64" s="25">
        <v>0.0371</v>
      </c>
      <c r="S64" s="25">
        <v>0.0716</v>
      </c>
      <c r="T64" s="25"/>
      <c r="U64" s="25"/>
      <c r="V64" s="97">
        <f t="shared" si="1"/>
        <v>1.109</v>
      </c>
      <c r="W64" s="96"/>
    </row>
    <row r="65" spans="1:23" ht="12.75">
      <c r="A65" s="216"/>
      <c r="B65" s="217"/>
      <c r="C65" s="218"/>
      <c r="D65" s="24" t="s">
        <v>166</v>
      </c>
      <c r="E65" s="24" t="s">
        <v>162</v>
      </c>
      <c r="F65" s="25">
        <v>0.172</v>
      </c>
      <c r="G65" s="25">
        <v>0.1035</v>
      </c>
      <c r="H65" s="25">
        <v>0.001</v>
      </c>
      <c r="I65" s="25">
        <f t="shared" si="0"/>
        <v>0.042800000000000005</v>
      </c>
      <c r="J65" s="25">
        <v>0.0136</v>
      </c>
      <c r="K65" s="25">
        <v>0.0021</v>
      </c>
      <c r="L65" s="25">
        <v>0.0078</v>
      </c>
      <c r="M65" s="25">
        <v>0.0193</v>
      </c>
      <c r="N65" s="25">
        <v>0.011</v>
      </c>
      <c r="O65" s="25">
        <v>0.0125</v>
      </c>
      <c r="P65" s="25">
        <v>0.0214</v>
      </c>
      <c r="Q65" s="25">
        <v>0.5141</v>
      </c>
      <c r="R65" s="25">
        <v>0.0371</v>
      </c>
      <c r="S65" s="25">
        <v>0.0716</v>
      </c>
      <c r="T65" s="25"/>
      <c r="U65" s="25"/>
      <c r="V65" s="97">
        <f t="shared" si="1"/>
        <v>0.9869999999999999</v>
      </c>
      <c r="W65" s="96"/>
    </row>
    <row r="66" spans="1:23" ht="12.75">
      <c r="A66" s="216"/>
      <c r="B66" s="217"/>
      <c r="C66" s="218"/>
      <c r="D66" s="24" t="s">
        <v>166</v>
      </c>
      <c r="E66" s="24" t="s">
        <v>167</v>
      </c>
      <c r="F66" s="25">
        <v>0.172</v>
      </c>
      <c r="G66" s="25">
        <v>0.1035</v>
      </c>
      <c r="H66" s="25">
        <v>0.001</v>
      </c>
      <c r="I66" s="25">
        <f t="shared" si="0"/>
        <v>0.042800000000000005</v>
      </c>
      <c r="J66" s="25">
        <v>0.0136</v>
      </c>
      <c r="K66" s="25">
        <v>0.0021</v>
      </c>
      <c r="L66" s="25">
        <v>0.0078</v>
      </c>
      <c r="M66" s="25">
        <v>0.0193</v>
      </c>
      <c r="N66" s="25">
        <v>0.011</v>
      </c>
      <c r="O66" s="25">
        <v>0.0125</v>
      </c>
      <c r="P66" s="25">
        <v>0.0214</v>
      </c>
      <c r="Q66" s="25">
        <v>0.5561</v>
      </c>
      <c r="R66" s="25">
        <v>0.0371</v>
      </c>
      <c r="S66" s="25">
        <v>0.0716</v>
      </c>
      <c r="T66" s="25"/>
      <c r="U66" s="25"/>
      <c r="V66" s="97">
        <f t="shared" si="1"/>
        <v>1.029</v>
      </c>
      <c r="W66" s="96"/>
    </row>
    <row r="67" spans="1:23" ht="12.75">
      <c r="A67" s="216"/>
      <c r="B67" s="217"/>
      <c r="C67" s="218"/>
      <c r="D67" s="24" t="s">
        <v>168</v>
      </c>
      <c r="E67" s="24" t="s">
        <v>157</v>
      </c>
      <c r="F67" s="25">
        <v>0.172</v>
      </c>
      <c r="G67" s="25">
        <v>0.1035</v>
      </c>
      <c r="H67" s="25">
        <v>0.001</v>
      </c>
      <c r="I67" s="25">
        <f t="shared" si="0"/>
        <v>0.042800000000000005</v>
      </c>
      <c r="J67" s="25">
        <v>0.0136</v>
      </c>
      <c r="K67" s="25">
        <v>0.0021</v>
      </c>
      <c r="L67" s="25">
        <v>0.0078</v>
      </c>
      <c r="M67" s="25">
        <v>0.0193</v>
      </c>
      <c r="N67" s="25">
        <v>0.011</v>
      </c>
      <c r="O67" s="25">
        <v>0.0125</v>
      </c>
      <c r="P67" s="25">
        <v>0.0214</v>
      </c>
      <c r="Q67" s="25">
        <v>0.6137000000000001</v>
      </c>
      <c r="R67" s="25">
        <v>0.0371</v>
      </c>
      <c r="S67" s="25">
        <v>0.0716</v>
      </c>
      <c r="T67" s="25">
        <v>0.0424</v>
      </c>
      <c r="U67" s="73">
        <v>0.8</v>
      </c>
      <c r="V67" s="97">
        <f t="shared" si="1"/>
        <v>1.9289999999999998</v>
      </c>
      <c r="W67" s="96"/>
    </row>
    <row r="68" spans="1:23" ht="12.75">
      <c r="A68" s="216"/>
      <c r="B68" s="217"/>
      <c r="C68" s="218"/>
      <c r="D68" s="24" t="s">
        <v>168</v>
      </c>
      <c r="E68" s="24" t="s">
        <v>162</v>
      </c>
      <c r="F68" s="25">
        <v>0.172</v>
      </c>
      <c r="G68" s="25">
        <v>0.1035</v>
      </c>
      <c r="H68" s="25">
        <v>0.001</v>
      </c>
      <c r="I68" s="25">
        <f t="shared" si="0"/>
        <v>0.042800000000000005</v>
      </c>
      <c r="J68" s="25">
        <v>0.0136</v>
      </c>
      <c r="K68" s="25">
        <v>0.0021</v>
      </c>
      <c r="L68" s="25">
        <v>0.0078</v>
      </c>
      <c r="M68" s="25">
        <v>0.0193</v>
      </c>
      <c r="N68" s="25">
        <v>0.011</v>
      </c>
      <c r="O68" s="25">
        <v>0.0125</v>
      </c>
      <c r="P68" s="25">
        <v>0.0214</v>
      </c>
      <c r="Q68" s="25">
        <v>0.49170000000000025</v>
      </c>
      <c r="R68" s="25">
        <v>0.0371</v>
      </c>
      <c r="S68" s="25">
        <v>0.0716</v>
      </c>
      <c r="T68" s="25">
        <v>0.0424</v>
      </c>
      <c r="U68" s="73">
        <v>0.8</v>
      </c>
      <c r="V68" s="97">
        <f t="shared" si="1"/>
        <v>1.807</v>
      </c>
      <c r="W68" s="96"/>
    </row>
    <row r="69" spans="1:23" ht="12.75">
      <c r="A69" s="216"/>
      <c r="B69" s="217"/>
      <c r="C69" s="218"/>
      <c r="D69" s="24" t="s">
        <v>168</v>
      </c>
      <c r="E69" s="24" t="s">
        <v>167</v>
      </c>
      <c r="F69" s="25">
        <v>0.172</v>
      </c>
      <c r="G69" s="25">
        <v>0.1035</v>
      </c>
      <c r="H69" s="25">
        <v>0.001</v>
      </c>
      <c r="I69" s="25">
        <f t="shared" si="0"/>
        <v>0.042800000000000005</v>
      </c>
      <c r="J69" s="25">
        <v>0.0136</v>
      </c>
      <c r="K69" s="25">
        <v>0.0021</v>
      </c>
      <c r="L69" s="25">
        <v>0.0078</v>
      </c>
      <c r="M69" s="25">
        <v>0.0193</v>
      </c>
      <c r="N69" s="25">
        <v>0.011</v>
      </c>
      <c r="O69" s="25">
        <v>0.0125</v>
      </c>
      <c r="P69" s="25">
        <v>0.0214</v>
      </c>
      <c r="Q69" s="25">
        <v>0.5337000000000001</v>
      </c>
      <c r="R69" s="25">
        <v>0.0371</v>
      </c>
      <c r="S69" s="25">
        <v>0.0716</v>
      </c>
      <c r="T69" s="25">
        <v>0.0424</v>
      </c>
      <c r="U69" s="73">
        <v>0.8</v>
      </c>
      <c r="V69" s="97">
        <f t="shared" si="1"/>
        <v>1.8489999999999998</v>
      </c>
      <c r="W69" s="96"/>
    </row>
    <row r="70" spans="1:23" ht="12.75">
      <c r="A70" s="216">
        <v>51</v>
      </c>
      <c r="B70" s="217" t="s">
        <v>165</v>
      </c>
      <c r="C70" s="218">
        <v>6</v>
      </c>
      <c r="D70" s="24"/>
      <c r="E70" s="24" t="s">
        <v>157</v>
      </c>
      <c r="F70" s="25">
        <v>0.053</v>
      </c>
      <c r="G70" s="25">
        <v>0</v>
      </c>
      <c r="H70" s="25">
        <v>0</v>
      </c>
      <c r="I70" s="25">
        <f t="shared" si="0"/>
        <v>0.07055</v>
      </c>
      <c r="J70" s="25">
        <v>0.00402</v>
      </c>
      <c r="K70" s="25">
        <v>0.00402</v>
      </c>
      <c r="L70" s="25">
        <v>0</v>
      </c>
      <c r="M70" s="25">
        <v>0.06251</v>
      </c>
      <c r="N70" s="25">
        <v>0</v>
      </c>
      <c r="O70" s="25">
        <v>0</v>
      </c>
      <c r="P70" s="25">
        <v>0.01755</v>
      </c>
      <c r="Q70" s="25">
        <v>0.52777</v>
      </c>
      <c r="R70" s="25">
        <v>0.00987</v>
      </c>
      <c r="S70" s="25">
        <v>0.03326</v>
      </c>
      <c r="T70" s="25"/>
      <c r="U70" s="73"/>
      <c r="V70" s="97">
        <f t="shared" si="1"/>
        <v>0.712</v>
      </c>
      <c r="W70" s="96"/>
    </row>
    <row r="71" spans="1:23" ht="12.75">
      <c r="A71" s="216"/>
      <c r="B71" s="217"/>
      <c r="C71" s="218"/>
      <c r="D71" s="24"/>
      <c r="E71" s="24" t="s">
        <v>162</v>
      </c>
      <c r="F71" s="25">
        <v>0.053</v>
      </c>
      <c r="G71" s="25">
        <v>0</v>
      </c>
      <c r="H71" s="25">
        <v>0</v>
      </c>
      <c r="I71" s="25">
        <f t="shared" si="0"/>
        <v>0.07055</v>
      </c>
      <c r="J71" s="25">
        <v>0.00402</v>
      </c>
      <c r="K71" s="25">
        <v>0.00402</v>
      </c>
      <c r="L71" s="25">
        <v>0</v>
      </c>
      <c r="M71" s="25">
        <v>0.06251</v>
      </c>
      <c r="N71" s="25">
        <v>0</v>
      </c>
      <c r="O71" s="25">
        <v>0</v>
      </c>
      <c r="P71" s="25">
        <v>0.01755</v>
      </c>
      <c r="Q71" s="25">
        <v>0.44777</v>
      </c>
      <c r="R71" s="25">
        <v>0.00987</v>
      </c>
      <c r="S71" s="25">
        <v>0.03326</v>
      </c>
      <c r="T71" s="25"/>
      <c r="U71" s="73"/>
      <c r="V71" s="97">
        <f t="shared" si="1"/>
        <v>0.632</v>
      </c>
      <c r="W71" s="96"/>
    </row>
    <row r="72" spans="1:23" ht="12.75">
      <c r="A72" s="84">
        <v>52</v>
      </c>
      <c r="B72" s="23" t="s">
        <v>165</v>
      </c>
      <c r="C72" s="24">
        <v>8</v>
      </c>
      <c r="D72" s="24"/>
      <c r="E72" s="24" t="s">
        <v>157</v>
      </c>
      <c r="F72" s="25">
        <v>0</v>
      </c>
      <c r="G72" s="25">
        <v>0</v>
      </c>
      <c r="H72" s="25">
        <v>0</v>
      </c>
      <c r="I72" s="25">
        <f t="shared" si="0"/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0.07</v>
      </c>
      <c r="Q72" s="25">
        <v>0</v>
      </c>
      <c r="R72" s="25">
        <v>0</v>
      </c>
      <c r="S72" s="25">
        <v>0</v>
      </c>
      <c r="T72" s="25"/>
      <c r="U72" s="73"/>
      <c r="V72" s="97">
        <f t="shared" si="1"/>
        <v>0.07</v>
      </c>
      <c r="W72" s="96"/>
    </row>
    <row r="73" spans="1:23" ht="12.75">
      <c r="A73" s="216">
        <v>53</v>
      </c>
      <c r="B73" s="217" t="s">
        <v>165</v>
      </c>
      <c r="C73" s="218">
        <v>10</v>
      </c>
      <c r="D73" s="24"/>
      <c r="E73" s="24" t="s">
        <v>157</v>
      </c>
      <c r="F73" s="25">
        <v>0.04914</v>
      </c>
      <c r="G73" s="25">
        <v>0</v>
      </c>
      <c r="H73" s="25">
        <v>0</v>
      </c>
      <c r="I73" s="25">
        <f aca="true" t="shared" si="2" ref="I73:I136">J73+K73+L73+M73</f>
        <v>0.06232</v>
      </c>
      <c r="J73" s="25">
        <v>0.00302</v>
      </c>
      <c r="K73" s="25">
        <v>0.00412</v>
      </c>
      <c r="L73" s="25">
        <v>0</v>
      </c>
      <c r="M73" s="25">
        <v>0.05518</v>
      </c>
      <c r="N73" s="25">
        <v>0</v>
      </c>
      <c r="O73" s="25">
        <v>0</v>
      </c>
      <c r="P73" s="25">
        <v>0.02581</v>
      </c>
      <c r="Q73" s="25">
        <v>0.54315</v>
      </c>
      <c r="R73" s="25">
        <v>0.01071</v>
      </c>
      <c r="S73" s="25">
        <v>0.02087</v>
      </c>
      <c r="T73" s="25"/>
      <c r="U73" s="73"/>
      <c r="V73" s="97">
        <f aca="true" t="shared" si="3" ref="V73:V136">U73+T73+S73+R73+Q73+P73+O73+N73+I73+H73+G73+F73</f>
        <v>0.712</v>
      </c>
      <c r="W73" s="96"/>
    </row>
    <row r="74" spans="1:23" ht="12.75">
      <c r="A74" s="216"/>
      <c r="B74" s="217"/>
      <c r="C74" s="218"/>
      <c r="D74" s="24"/>
      <c r="E74" s="24" t="s">
        <v>162</v>
      </c>
      <c r="F74" s="25">
        <v>0.04914</v>
      </c>
      <c r="G74" s="25">
        <v>0</v>
      </c>
      <c r="H74" s="25">
        <v>0</v>
      </c>
      <c r="I74" s="25">
        <f t="shared" si="2"/>
        <v>0.06232</v>
      </c>
      <c r="J74" s="25">
        <v>0.00302</v>
      </c>
      <c r="K74" s="25">
        <v>0.00412</v>
      </c>
      <c r="L74" s="25">
        <v>0</v>
      </c>
      <c r="M74" s="25">
        <v>0.05518</v>
      </c>
      <c r="N74" s="25">
        <v>0</v>
      </c>
      <c r="O74" s="25">
        <v>0</v>
      </c>
      <c r="P74" s="25">
        <v>0.02581</v>
      </c>
      <c r="Q74" s="25">
        <v>0.46316</v>
      </c>
      <c r="R74" s="25">
        <v>0.01071</v>
      </c>
      <c r="S74" s="25">
        <v>0.02087</v>
      </c>
      <c r="T74" s="25"/>
      <c r="U74" s="73"/>
      <c r="V74" s="97">
        <f t="shared" si="3"/>
        <v>0.6320100000000001</v>
      </c>
      <c r="W74" s="96"/>
    </row>
    <row r="75" spans="1:23" ht="12.75">
      <c r="A75" s="216">
        <v>54</v>
      </c>
      <c r="B75" s="217" t="s">
        <v>165</v>
      </c>
      <c r="C75" s="218">
        <v>12</v>
      </c>
      <c r="D75" s="24"/>
      <c r="E75" s="24" t="s">
        <v>157</v>
      </c>
      <c r="F75" s="25">
        <v>0.07278</v>
      </c>
      <c r="G75" s="25">
        <v>0</v>
      </c>
      <c r="H75" s="25">
        <v>0</v>
      </c>
      <c r="I75" s="25">
        <f t="shared" si="2"/>
        <v>0.05939</v>
      </c>
      <c r="J75" s="25">
        <v>0.00294</v>
      </c>
      <c r="K75" s="25">
        <v>0.00401</v>
      </c>
      <c r="L75" s="25">
        <v>0</v>
      </c>
      <c r="M75" s="25">
        <v>0.05244</v>
      </c>
      <c r="N75" s="25">
        <v>0</v>
      </c>
      <c r="O75" s="25">
        <v>0</v>
      </c>
      <c r="P75" s="25">
        <v>0.01686</v>
      </c>
      <c r="Q75" s="25">
        <v>0.5265799999999999</v>
      </c>
      <c r="R75" s="25">
        <v>0.01632</v>
      </c>
      <c r="S75" s="25">
        <v>0.02007</v>
      </c>
      <c r="T75" s="25"/>
      <c r="U75" s="73"/>
      <c r="V75" s="97">
        <f t="shared" si="3"/>
        <v>0.7119999999999999</v>
      </c>
      <c r="W75" s="96"/>
    </row>
    <row r="76" spans="1:23" ht="12.75">
      <c r="A76" s="216"/>
      <c r="B76" s="217"/>
      <c r="C76" s="218"/>
      <c r="D76" s="24"/>
      <c r="E76" s="24" t="s">
        <v>162</v>
      </c>
      <c r="F76" s="25">
        <v>0.07278</v>
      </c>
      <c r="G76" s="25">
        <v>0</v>
      </c>
      <c r="H76" s="25">
        <v>0</v>
      </c>
      <c r="I76" s="25">
        <f t="shared" si="2"/>
        <v>0.05939</v>
      </c>
      <c r="J76" s="25">
        <v>0.00294</v>
      </c>
      <c r="K76" s="25">
        <v>0.00401</v>
      </c>
      <c r="L76" s="25">
        <v>0</v>
      </c>
      <c r="M76" s="25">
        <v>0.05244</v>
      </c>
      <c r="N76" s="25">
        <v>0</v>
      </c>
      <c r="O76" s="25">
        <v>0</v>
      </c>
      <c r="P76" s="25">
        <v>0.01686</v>
      </c>
      <c r="Q76" s="25">
        <v>0.44657</v>
      </c>
      <c r="R76" s="25">
        <v>0.01632</v>
      </c>
      <c r="S76" s="25">
        <v>0.02007</v>
      </c>
      <c r="T76" s="25"/>
      <c r="U76" s="73"/>
      <c r="V76" s="97">
        <f t="shared" si="3"/>
        <v>0.6319899999999999</v>
      </c>
      <c r="W76" s="96"/>
    </row>
    <row r="77" spans="1:23" ht="12.75">
      <c r="A77" s="216">
        <v>55</v>
      </c>
      <c r="B77" s="217" t="s">
        <v>165</v>
      </c>
      <c r="C77" s="218">
        <v>14</v>
      </c>
      <c r="D77" s="24"/>
      <c r="E77" s="24" t="s">
        <v>157</v>
      </c>
      <c r="F77" s="25">
        <v>0.07272</v>
      </c>
      <c r="G77" s="25">
        <v>0</v>
      </c>
      <c r="H77" s="25">
        <v>0</v>
      </c>
      <c r="I77" s="25">
        <f t="shared" si="2"/>
        <v>0.05973</v>
      </c>
      <c r="J77" s="25">
        <v>0.00243</v>
      </c>
      <c r="K77" s="25">
        <v>0.00405</v>
      </c>
      <c r="L77" s="25">
        <v>0</v>
      </c>
      <c r="M77" s="25">
        <v>0.05325</v>
      </c>
      <c r="N77" s="25">
        <v>0</v>
      </c>
      <c r="O77" s="25">
        <v>0</v>
      </c>
      <c r="P77" s="25">
        <v>0.01676</v>
      </c>
      <c r="Q77" s="25">
        <v>0.5263</v>
      </c>
      <c r="R77" s="25">
        <v>0.01622</v>
      </c>
      <c r="S77" s="25">
        <v>0.02027</v>
      </c>
      <c r="T77" s="25"/>
      <c r="U77" s="73"/>
      <c r="V77" s="97">
        <f t="shared" si="3"/>
        <v>0.712</v>
      </c>
      <c r="W77" s="96"/>
    </row>
    <row r="78" spans="1:23" ht="12.75">
      <c r="A78" s="216"/>
      <c r="B78" s="217"/>
      <c r="C78" s="218"/>
      <c r="D78" s="24"/>
      <c r="E78" s="24" t="s">
        <v>162</v>
      </c>
      <c r="F78" s="25">
        <v>0.07272</v>
      </c>
      <c r="G78" s="25">
        <v>0</v>
      </c>
      <c r="H78" s="25">
        <v>0</v>
      </c>
      <c r="I78" s="25">
        <f t="shared" si="2"/>
        <v>0.05973</v>
      </c>
      <c r="J78" s="25">
        <v>0.00243</v>
      </c>
      <c r="K78" s="25">
        <v>0.00405</v>
      </c>
      <c r="L78" s="25">
        <v>0</v>
      </c>
      <c r="M78" s="25">
        <v>0.05325</v>
      </c>
      <c r="N78" s="25">
        <v>0</v>
      </c>
      <c r="O78" s="25">
        <v>0</v>
      </c>
      <c r="P78" s="25">
        <v>0.01676</v>
      </c>
      <c r="Q78" s="25">
        <v>0.44629</v>
      </c>
      <c r="R78" s="25">
        <v>0.01622</v>
      </c>
      <c r="S78" s="25">
        <v>0.02027</v>
      </c>
      <c r="T78" s="25"/>
      <c r="U78" s="73"/>
      <c r="V78" s="97">
        <f t="shared" si="3"/>
        <v>0.6319899999999999</v>
      </c>
      <c r="W78" s="96"/>
    </row>
    <row r="79" spans="1:23" ht="12.75">
      <c r="A79" s="216">
        <v>56</v>
      </c>
      <c r="B79" s="217" t="s">
        <v>165</v>
      </c>
      <c r="C79" s="218">
        <v>16</v>
      </c>
      <c r="D79" s="24"/>
      <c r="E79" s="24" t="s">
        <v>157</v>
      </c>
      <c r="F79" s="25">
        <v>0.05303</v>
      </c>
      <c r="G79" s="25">
        <v>0</v>
      </c>
      <c r="H79" s="25">
        <v>0</v>
      </c>
      <c r="I79" s="25">
        <f t="shared" si="2"/>
        <v>0.07095000000000001</v>
      </c>
      <c r="J79" s="25">
        <v>0.00293</v>
      </c>
      <c r="K79" s="25">
        <v>0.00475</v>
      </c>
      <c r="L79" s="25">
        <v>0</v>
      </c>
      <c r="M79" s="25">
        <v>0.06327</v>
      </c>
      <c r="N79" s="25">
        <v>0</v>
      </c>
      <c r="O79" s="25">
        <v>0</v>
      </c>
      <c r="P79" s="25">
        <v>0.02012</v>
      </c>
      <c r="Q79" s="25">
        <v>0.5247399999999999</v>
      </c>
      <c r="R79" s="25">
        <v>0.00988</v>
      </c>
      <c r="S79" s="25">
        <v>0.03328</v>
      </c>
      <c r="T79" s="25"/>
      <c r="U79" s="73"/>
      <c r="V79" s="97">
        <f t="shared" si="3"/>
        <v>0.7119999999999999</v>
      </c>
      <c r="W79" s="96"/>
    </row>
    <row r="80" spans="1:23" ht="12.75">
      <c r="A80" s="216"/>
      <c r="B80" s="217"/>
      <c r="C80" s="218"/>
      <c r="D80" s="24"/>
      <c r="E80" s="24" t="s">
        <v>162</v>
      </c>
      <c r="F80" s="25">
        <v>0.05303</v>
      </c>
      <c r="G80" s="25">
        <v>0</v>
      </c>
      <c r="H80" s="25">
        <v>0</v>
      </c>
      <c r="I80" s="25">
        <f t="shared" si="2"/>
        <v>0.07095000000000001</v>
      </c>
      <c r="J80" s="25">
        <v>0.00293</v>
      </c>
      <c r="K80" s="25">
        <v>0.00475</v>
      </c>
      <c r="L80" s="25">
        <v>0</v>
      </c>
      <c r="M80" s="25">
        <v>0.06327</v>
      </c>
      <c r="N80" s="25">
        <v>0</v>
      </c>
      <c r="O80" s="25">
        <v>0</v>
      </c>
      <c r="P80" s="25">
        <v>0.02012</v>
      </c>
      <c r="Q80" s="25">
        <v>0.44474</v>
      </c>
      <c r="R80" s="25">
        <v>0.00988</v>
      </c>
      <c r="S80" s="25">
        <v>0.03328</v>
      </c>
      <c r="T80" s="25"/>
      <c r="U80" s="73"/>
      <c r="V80" s="97">
        <f t="shared" si="3"/>
        <v>0.632</v>
      </c>
      <c r="W80" s="96"/>
    </row>
    <row r="81" spans="1:23" ht="12.75">
      <c r="A81" s="216">
        <v>57</v>
      </c>
      <c r="B81" s="217" t="s">
        <v>165</v>
      </c>
      <c r="C81" s="218">
        <v>37</v>
      </c>
      <c r="D81" s="24" t="s">
        <v>166</v>
      </c>
      <c r="E81" s="24" t="s">
        <v>157</v>
      </c>
      <c r="F81" s="25">
        <v>0.07455</v>
      </c>
      <c r="G81" s="25">
        <v>0.14102</v>
      </c>
      <c r="H81" s="25">
        <v>0.00124</v>
      </c>
      <c r="I81" s="25">
        <f t="shared" si="2"/>
        <v>0.03851</v>
      </c>
      <c r="J81" s="25">
        <v>0.00683</v>
      </c>
      <c r="K81" s="25">
        <v>0.00124</v>
      </c>
      <c r="L81" s="25">
        <v>0.00683</v>
      </c>
      <c r="M81" s="25">
        <v>0.02361</v>
      </c>
      <c r="N81" s="25">
        <v>0.00994</v>
      </c>
      <c r="O81" s="25">
        <v>0.01118</v>
      </c>
      <c r="P81" s="25">
        <v>0.02112</v>
      </c>
      <c r="Q81" s="25">
        <v>0.7313000000000001</v>
      </c>
      <c r="R81" s="25">
        <v>0.01429</v>
      </c>
      <c r="S81" s="25">
        <v>0.06585</v>
      </c>
      <c r="T81" s="25"/>
      <c r="U81" s="73"/>
      <c r="V81" s="97">
        <f t="shared" si="3"/>
        <v>1.109</v>
      </c>
      <c r="W81" s="96"/>
    </row>
    <row r="82" spans="1:23" ht="12.75">
      <c r="A82" s="216"/>
      <c r="B82" s="217"/>
      <c r="C82" s="218"/>
      <c r="D82" s="24" t="s">
        <v>166</v>
      </c>
      <c r="E82" s="24" t="s">
        <v>162</v>
      </c>
      <c r="F82" s="25">
        <v>0.07455</v>
      </c>
      <c r="G82" s="25">
        <v>0.14102</v>
      </c>
      <c r="H82" s="25">
        <v>0.00124</v>
      </c>
      <c r="I82" s="25">
        <f t="shared" si="2"/>
        <v>0.03851</v>
      </c>
      <c r="J82" s="25">
        <v>0.00683</v>
      </c>
      <c r="K82" s="25">
        <v>0.00124</v>
      </c>
      <c r="L82" s="25">
        <v>0.00683</v>
      </c>
      <c r="M82" s="25">
        <v>0.02361</v>
      </c>
      <c r="N82" s="25">
        <v>0.00994</v>
      </c>
      <c r="O82" s="25">
        <v>0.01118</v>
      </c>
      <c r="P82" s="25">
        <v>0.02112</v>
      </c>
      <c r="Q82" s="25">
        <v>0.6093</v>
      </c>
      <c r="R82" s="25">
        <v>0.01429</v>
      </c>
      <c r="S82" s="25">
        <v>0.06585</v>
      </c>
      <c r="T82" s="25"/>
      <c r="U82" s="73"/>
      <c r="V82" s="97">
        <f t="shared" si="3"/>
        <v>0.987</v>
      </c>
      <c r="W82" s="96"/>
    </row>
    <row r="83" spans="1:23" ht="12.75">
      <c r="A83" s="216"/>
      <c r="B83" s="217"/>
      <c r="C83" s="218"/>
      <c r="D83" s="24" t="s">
        <v>166</v>
      </c>
      <c r="E83" s="24" t="s">
        <v>167</v>
      </c>
      <c r="F83" s="25">
        <v>0.07455</v>
      </c>
      <c r="G83" s="25">
        <v>0.14102</v>
      </c>
      <c r="H83" s="25">
        <v>0.00124</v>
      </c>
      <c r="I83" s="25">
        <f t="shared" si="2"/>
        <v>0.03851</v>
      </c>
      <c r="J83" s="25">
        <v>0.00683</v>
      </c>
      <c r="K83" s="25">
        <v>0.00124</v>
      </c>
      <c r="L83" s="25">
        <v>0.00683</v>
      </c>
      <c r="M83" s="25">
        <v>0.02361</v>
      </c>
      <c r="N83" s="25">
        <v>0.00994</v>
      </c>
      <c r="O83" s="25">
        <v>0.01118</v>
      </c>
      <c r="P83" s="25">
        <v>0.02112</v>
      </c>
      <c r="Q83" s="25">
        <v>0.6512999999999999</v>
      </c>
      <c r="R83" s="25">
        <v>0.01429</v>
      </c>
      <c r="S83" s="25">
        <v>0.06585</v>
      </c>
      <c r="T83" s="25"/>
      <c r="U83" s="73"/>
      <c r="V83" s="97">
        <f t="shared" si="3"/>
        <v>1.029</v>
      </c>
      <c r="W83" s="96"/>
    </row>
    <row r="84" spans="1:23" ht="12.75">
      <c r="A84" s="216"/>
      <c r="B84" s="217"/>
      <c r="C84" s="218"/>
      <c r="D84" s="24" t="s">
        <v>168</v>
      </c>
      <c r="E84" s="24" t="s">
        <v>157</v>
      </c>
      <c r="F84" s="25">
        <v>0.07455</v>
      </c>
      <c r="G84" s="25">
        <v>0.14102</v>
      </c>
      <c r="H84" s="25">
        <v>0.00124</v>
      </c>
      <c r="I84" s="25">
        <f t="shared" si="2"/>
        <v>0.03851</v>
      </c>
      <c r="J84" s="25">
        <v>0.00683</v>
      </c>
      <c r="K84" s="25">
        <v>0.00124</v>
      </c>
      <c r="L84" s="25">
        <v>0.00683</v>
      </c>
      <c r="M84" s="25">
        <v>0.02361</v>
      </c>
      <c r="N84" s="25">
        <v>0.00994</v>
      </c>
      <c r="O84" s="25">
        <v>0.01118</v>
      </c>
      <c r="P84" s="25">
        <v>0.02112</v>
      </c>
      <c r="Q84" s="25">
        <v>0.7221000000000002</v>
      </c>
      <c r="R84" s="25">
        <v>0.01429</v>
      </c>
      <c r="S84" s="25">
        <v>0.06585</v>
      </c>
      <c r="T84" s="25">
        <v>0.0292</v>
      </c>
      <c r="U84" s="73">
        <v>0.8</v>
      </c>
      <c r="V84" s="97">
        <f t="shared" si="3"/>
        <v>1.9290000000000003</v>
      </c>
      <c r="W84" s="96"/>
    </row>
    <row r="85" spans="1:23" ht="12.75">
      <c r="A85" s="216"/>
      <c r="B85" s="217"/>
      <c r="C85" s="218"/>
      <c r="D85" s="24" t="s">
        <v>168</v>
      </c>
      <c r="E85" s="24" t="s">
        <v>162</v>
      </c>
      <c r="F85" s="25">
        <v>0.07455</v>
      </c>
      <c r="G85" s="25">
        <v>0.14102</v>
      </c>
      <c r="H85" s="25">
        <v>0.00124</v>
      </c>
      <c r="I85" s="25">
        <f t="shared" si="2"/>
        <v>0.03851</v>
      </c>
      <c r="J85" s="25">
        <v>0.00683</v>
      </c>
      <c r="K85" s="25">
        <v>0.00124</v>
      </c>
      <c r="L85" s="25">
        <v>0.00683</v>
      </c>
      <c r="M85" s="25">
        <v>0.02361</v>
      </c>
      <c r="N85" s="25">
        <v>0.00994</v>
      </c>
      <c r="O85" s="25">
        <v>0.01118</v>
      </c>
      <c r="P85" s="25">
        <v>0.02112</v>
      </c>
      <c r="Q85" s="25">
        <v>0.6001</v>
      </c>
      <c r="R85" s="25">
        <v>0.01429</v>
      </c>
      <c r="S85" s="25">
        <v>0.06585</v>
      </c>
      <c r="T85" s="25">
        <v>0.0292</v>
      </c>
      <c r="U85" s="73">
        <v>0.8</v>
      </c>
      <c r="V85" s="97">
        <f t="shared" si="3"/>
        <v>1.807</v>
      </c>
      <c r="W85" s="96"/>
    </row>
    <row r="86" spans="1:23" ht="12.75">
      <c r="A86" s="216"/>
      <c r="B86" s="217"/>
      <c r="C86" s="218"/>
      <c r="D86" s="24" t="s">
        <v>168</v>
      </c>
      <c r="E86" s="24" t="s">
        <v>167</v>
      </c>
      <c r="F86" s="25">
        <v>0.07455</v>
      </c>
      <c r="G86" s="25">
        <v>0.14102</v>
      </c>
      <c r="H86" s="25">
        <v>0.00124</v>
      </c>
      <c r="I86" s="25">
        <f t="shared" si="2"/>
        <v>0.03851</v>
      </c>
      <c r="J86" s="25">
        <v>0.00683</v>
      </c>
      <c r="K86" s="25">
        <v>0.00124</v>
      </c>
      <c r="L86" s="25">
        <v>0.00683</v>
      </c>
      <c r="M86" s="25">
        <v>0.02361</v>
      </c>
      <c r="N86" s="25">
        <v>0.00994</v>
      </c>
      <c r="O86" s="25">
        <v>0.01118</v>
      </c>
      <c r="P86" s="25">
        <v>0.02112</v>
      </c>
      <c r="Q86" s="25">
        <v>0.6421</v>
      </c>
      <c r="R86" s="25">
        <v>0.01429</v>
      </c>
      <c r="S86" s="25">
        <v>0.06585</v>
      </c>
      <c r="T86" s="25">
        <v>0.0292</v>
      </c>
      <c r="U86" s="73">
        <v>0.8</v>
      </c>
      <c r="V86" s="97">
        <f t="shared" si="3"/>
        <v>1.8489999999999998</v>
      </c>
      <c r="W86" s="96"/>
    </row>
    <row r="87" spans="1:23" ht="12.75">
      <c r="A87" s="84">
        <v>58</v>
      </c>
      <c r="B87" s="23" t="s">
        <v>169</v>
      </c>
      <c r="C87" s="24">
        <v>3</v>
      </c>
      <c r="D87" s="24"/>
      <c r="E87" s="24" t="s">
        <v>157</v>
      </c>
      <c r="F87" s="25">
        <v>0</v>
      </c>
      <c r="G87" s="25">
        <v>0</v>
      </c>
      <c r="H87" s="25">
        <v>0</v>
      </c>
      <c r="I87" s="25">
        <f t="shared" si="2"/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0.07</v>
      </c>
      <c r="Q87" s="25">
        <v>0</v>
      </c>
      <c r="R87" s="25">
        <v>0</v>
      </c>
      <c r="S87" s="25">
        <v>0</v>
      </c>
      <c r="T87" s="25"/>
      <c r="U87" s="73"/>
      <c r="V87" s="97">
        <f t="shared" si="3"/>
        <v>0.07</v>
      </c>
      <c r="W87" s="96"/>
    </row>
    <row r="88" spans="1:23" ht="12.75">
      <c r="A88" s="84">
        <v>59</v>
      </c>
      <c r="B88" s="23" t="s">
        <v>170</v>
      </c>
      <c r="C88" s="24">
        <v>24</v>
      </c>
      <c r="D88" s="24"/>
      <c r="E88" s="24" t="s">
        <v>157</v>
      </c>
      <c r="F88" s="25">
        <v>0.0844</v>
      </c>
      <c r="G88" s="25">
        <v>0</v>
      </c>
      <c r="H88" s="25">
        <v>0</v>
      </c>
      <c r="I88" s="25">
        <f t="shared" si="2"/>
        <v>0.01372</v>
      </c>
      <c r="J88" s="25">
        <v>0.00926</v>
      </c>
      <c r="K88" s="25">
        <v>0.00446</v>
      </c>
      <c r="L88" s="25">
        <v>0</v>
      </c>
      <c r="M88" s="25">
        <v>0</v>
      </c>
      <c r="N88" s="25">
        <v>0</v>
      </c>
      <c r="O88" s="25">
        <v>0</v>
      </c>
      <c r="P88" s="25">
        <v>0.05592</v>
      </c>
      <c r="Q88" s="25">
        <v>0.30842</v>
      </c>
      <c r="R88" s="25">
        <v>0.01475</v>
      </c>
      <c r="S88" s="25">
        <v>0.07479</v>
      </c>
      <c r="T88" s="25"/>
      <c r="U88" s="73"/>
      <c r="V88" s="97">
        <f t="shared" si="3"/>
        <v>0.552</v>
      </c>
      <c r="W88" s="96"/>
    </row>
    <row r="89" spans="1:23" ht="12.75">
      <c r="A89" s="216">
        <v>60</v>
      </c>
      <c r="B89" s="217" t="s">
        <v>171</v>
      </c>
      <c r="C89" s="218">
        <v>136</v>
      </c>
      <c r="D89" s="24"/>
      <c r="E89" s="24" t="s">
        <v>157</v>
      </c>
      <c r="F89" s="25">
        <v>0.01204</v>
      </c>
      <c r="G89" s="25">
        <v>0</v>
      </c>
      <c r="H89" s="25">
        <v>0</v>
      </c>
      <c r="I89" s="25">
        <f t="shared" si="2"/>
        <v>0.056639999999999996</v>
      </c>
      <c r="J89" s="25">
        <v>0.0046</v>
      </c>
      <c r="K89" s="25">
        <v>0.00389</v>
      </c>
      <c r="L89" s="25">
        <v>0</v>
      </c>
      <c r="M89" s="25">
        <v>0.04815</v>
      </c>
      <c r="N89" s="25">
        <v>0</v>
      </c>
      <c r="O89" s="25">
        <v>0</v>
      </c>
      <c r="P89" s="25">
        <v>0.03824</v>
      </c>
      <c r="Q89" s="25">
        <v>0.5169099999999999</v>
      </c>
      <c r="R89" s="25">
        <v>0.00142</v>
      </c>
      <c r="S89" s="25">
        <v>0.08675</v>
      </c>
      <c r="T89" s="25"/>
      <c r="U89" s="73"/>
      <c r="V89" s="97">
        <f t="shared" si="3"/>
        <v>0.712</v>
      </c>
      <c r="W89" s="96"/>
    </row>
    <row r="90" spans="1:23" ht="12.75">
      <c r="A90" s="216"/>
      <c r="B90" s="217"/>
      <c r="C90" s="218"/>
      <c r="D90" s="24"/>
      <c r="E90" s="24" t="s">
        <v>162</v>
      </c>
      <c r="F90" s="25">
        <v>0.01204</v>
      </c>
      <c r="G90" s="25">
        <v>0</v>
      </c>
      <c r="H90" s="25">
        <v>0</v>
      </c>
      <c r="I90" s="25">
        <f t="shared" si="2"/>
        <v>0.056639999999999996</v>
      </c>
      <c r="J90" s="25">
        <v>0.0046</v>
      </c>
      <c r="K90" s="25">
        <v>0.00389</v>
      </c>
      <c r="L90" s="25">
        <v>0</v>
      </c>
      <c r="M90" s="25">
        <v>0.04815</v>
      </c>
      <c r="N90" s="25">
        <v>0</v>
      </c>
      <c r="O90" s="25">
        <v>0</v>
      </c>
      <c r="P90" s="25">
        <v>0.03824</v>
      </c>
      <c r="Q90" s="25">
        <v>0.43691</v>
      </c>
      <c r="R90" s="25">
        <v>0.00142</v>
      </c>
      <c r="S90" s="25">
        <v>0.08675</v>
      </c>
      <c r="T90" s="25"/>
      <c r="U90" s="73"/>
      <c r="V90" s="97">
        <f t="shared" si="3"/>
        <v>0.6320000000000001</v>
      </c>
      <c r="W90" s="96"/>
    </row>
    <row r="91" spans="1:23" ht="12.75">
      <c r="A91" s="216">
        <v>61</v>
      </c>
      <c r="B91" s="217" t="s">
        <v>171</v>
      </c>
      <c r="C91" s="218">
        <v>138</v>
      </c>
      <c r="D91" s="24"/>
      <c r="E91" s="24" t="s">
        <v>157</v>
      </c>
      <c r="F91" s="25">
        <v>0.05905</v>
      </c>
      <c r="G91" s="25">
        <v>0</v>
      </c>
      <c r="H91" s="25">
        <v>0</v>
      </c>
      <c r="I91" s="25">
        <f t="shared" si="2"/>
        <v>0.04996</v>
      </c>
      <c r="J91" s="25">
        <v>0.00389</v>
      </c>
      <c r="K91" s="25">
        <v>0.00324</v>
      </c>
      <c r="L91" s="25">
        <v>0</v>
      </c>
      <c r="M91" s="25">
        <v>0.04283</v>
      </c>
      <c r="N91" s="25">
        <v>0</v>
      </c>
      <c r="O91" s="25">
        <v>0</v>
      </c>
      <c r="P91" s="25">
        <v>0.03212</v>
      </c>
      <c r="Q91" s="25">
        <v>0.46444999999999986</v>
      </c>
      <c r="R91" s="25">
        <v>0.01136</v>
      </c>
      <c r="S91" s="25">
        <v>0.09506</v>
      </c>
      <c r="T91" s="25"/>
      <c r="U91" s="73"/>
      <c r="V91" s="97">
        <f t="shared" si="3"/>
        <v>0.712</v>
      </c>
      <c r="W91" s="96"/>
    </row>
    <row r="92" spans="1:23" ht="12.75">
      <c r="A92" s="216"/>
      <c r="B92" s="217"/>
      <c r="C92" s="218"/>
      <c r="D92" s="24"/>
      <c r="E92" s="24" t="s">
        <v>162</v>
      </c>
      <c r="F92" s="25">
        <v>0.05905</v>
      </c>
      <c r="G92" s="25">
        <v>0</v>
      </c>
      <c r="H92" s="25">
        <v>0</v>
      </c>
      <c r="I92" s="25">
        <f t="shared" si="2"/>
        <v>0.04996</v>
      </c>
      <c r="J92" s="25">
        <v>0.00389</v>
      </c>
      <c r="K92" s="25">
        <v>0.00324</v>
      </c>
      <c r="L92" s="25">
        <v>0</v>
      </c>
      <c r="M92" s="25">
        <v>0.04283</v>
      </c>
      <c r="N92" s="25">
        <v>0</v>
      </c>
      <c r="O92" s="25">
        <v>0</v>
      </c>
      <c r="P92" s="25">
        <v>0.03212</v>
      </c>
      <c r="Q92" s="25">
        <v>0.38446</v>
      </c>
      <c r="R92" s="25">
        <v>0.01136</v>
      </c>
      <c r="S92" s="25">
        <v>0.09506</v>
      </c>
      <c r="T92" s="25"/>
      <c r="U92" s="73"/>
      <c r="V92" s="97">
        <f t="shared" si="3"/>
        <v>0.6320100000000001</v>
      </c>
      <c r="W92" s="96"/>
    </row>
    <row r="93" spans="1:23" ht="12.75">
      <c r="A93" s="216">
        <v>62</v>
      </c>
      <c r="B93" s="217" t="s">
        <v>171</v>
      </c>
      <c r="C93" s="218">
        <v>140</v>
      </c>
      <c r="D93" s="24"/>
      <c r="E93" s="24" t="s">
        <v>157</v>
      </c>
      <c r="F93" s="25">
        <v>0.05654</v>
      </c>
      <c r="G93" s="25">
        <v>0</v>
      </c>
      <c r="H93" s="25">
        <v>0</v>
      </c>
      <c r="I93" s="25">
        <f t="shared" si="2"/>
        <v>0.05198</v>
      </c>
      <c r="J93" s="25">
        <v>0.00365</v>
      </c>
      <c r="K93" s="25">
        <v>0.00304</v>
      </c>
      <c r="L93" s="25">
        <v>0</v>
      </c>
      <c r="M93" s="25">
        <v>0.04529</v>
      </c>
      <c r="N93" s="25">
        <v>0</v>
      </c>
      <c r="O93" s="25">
        <v>0</v>
      </c>
      <c r="P93" s="25">
        <v>0.0307</v>
      </c>
      <c r="Q93" s="25">
        <v>0.4678999999999999</v>
      </c>
      <c r="R93" s="25">
        <v>0.01125</v>
      </c>
      <c r="S93" s="25">
        <v>0.09363</v>
      </c>
      <c r="T93" s="25"/>
      <c r="U93" s="73"/>
      <c r="V93" s="97">
        <f t="shared" si="3"/>
        <v>0.712</v>
      </c>
      <c r="W93" s="96"/>
    </row>
    <row r="94" spans="1:23" ht="12.75">
      <c r="A94" s="216"/>
      <c r="B94" s="217"/>
      <c r="C94" s="218"/>
      <c r="D94" s="24"/>
      <c r="E94" s="24" t="s">
        <v>162</v>
      </c>
      <c r="F94" s="25">
        <v>0.05654</v>
      </c>
      <c r="G94" s="25">
        <v>0</v>
      </c>
      <c r="H94" s="25">
        <v>0</v>
      </c>
      <c r="I94" s="25">
        <f t="shared" si="2"/>
        <v>0.05198</v>
      </c>
      <c r="J94" s="25">
        <v>0.00365</v>
      </c>
      <c r="K94" s="25">
        <v>0.00304</v>
      </c>
      <c r="L94" s="25">
        <v>0</v>
      </c>
      <c r="M94" s="25">
        <v>0.04529</v>
      </c>
      <c r="N94" s="25">
        <v>0</v>
      </c>
      <c r="O94" s="25">
        <v>0</v>
      </c>
      <c r="P94" s="25">
        <v>0.0307</v>
      </c>
      <c r="Q94" s="25">
        <v>0.38789</v>
      </c>
      <c r="R94" s="25">
        <v>0.01125</v>
      </c>
      <c r="S94" s="25">
        <v>0.09363</v>
      </c>
      <c r="T94" s="25"/>
      <c r="U94" s="73"/>
      <c r="V94" s="97">
        <f t="shared" si="3"/>
        <v>0.63199</v>
      </c>
      <c r="W94" s="96"/>
    </row>
    <row r="95" spans="1:23" ht="12.75">
      <c r="A95" s="216">
        <v>63</v>
      </c>
      <c r="B95" s="217" t="s">
        <v>171</v>
      </c>
      <c r="C95" s="218">
        <v>144</v>
      </c>
      <c r="D95" s="24"/>
      <c r="E95" s="24" t="s">
        <v>157</v>
      </c>
      <c r="F95" s="25">
        <v>0.04974</v>
      </c>
      <c r="G95" s="25">
        <v>0</v>
      </c>
      <c r="H95" s="25">
        <v>0</v>
      </c>
      <c r="I95" s="25">
        <f t="shared" si="2"/>
        <v>0.04774</v>
      </c>
      <c r="J95" s="25">
        <v>0.00515</v>
      </c>
      <c r="K95" s="25">
        <v>0.00257</v>
      </c>
      <c r="L95" s="25">
        <v>0</v>
      </c>
      <c r="M95" s="25">
        <v>0.04002</v>
      </c>
      <c r="N95" s="25">
        <v>0</v>
      </c>
      <c r="O95" s="25">
        <v>0</v>
      </c>
      <c r="P95" s="25">
        <v>0.02687</v>
      </c>
      <c r="Q95" s="25">
        <v>0.49733</v>
      </c>
      <c r="R95" s="25">
        <v>0.01</v>
      </c>
      <c r="S95" s="25">
        <v>0.08032</v>
      </c>
      <c r="T95" s="25"/>
      <c r="U95" s="73"/>
      <c r="V95" s="97">
        <f t="shared" si="3"/>
        <v>0.712</v>
      </c>
      <c r="W95" s="96"/>
    </row>
    <row r="96" spans="1:23" ht="12.75">
      <c r="A96" s="216"/>
      <c r="B96" s="217"/>
      <c r="C96" s="218"/>
      <c r="D96" s="24"/>
      <c r="E96" s="24" t="s">
        <v>162</v>
      </c>
      <c r="F96" s="25">
        <v>0.04974</v>
      </c>
      <c r="G96" s="25">
        <v>0</v>
      </c>
      <c r="H96" s="25">
        <v>0</v>
      </c>
      <c r="I96" s="25">
        <f t="shared" si="2"/>
        <v>0.04774</v>
      </c>
      <c r="J96" s="25">
        <v>0.00515</v>
      </c>
      <c r="K96" s="25">
        <v>0.00257</v>
      </c>
      <c r="L96" s="25">
        <v>0</v>
      </c>
      <c r="M96" s="25">
        <v>0.04002</v>
      </c>
      <c r="N96" s="25">
        <v>0</v>
      </c>
      <c r="O96" s="25">
        <v>0</v>
      </c>
      <c r="P96" s="25">
        <v>0.02687</v>
      </c>
      <c r="Q96" s="25">
        <v>0.41733</v>
      </c>
      <c r="R96" s="25">
        <v>0.01</v>
      </c>
      <c r="S96" s="25">
        <v>0.08032</v>
      </c>
      <c r="T96" s="25"/>
      <c r="U96" s="73"/>
      <c r="V96" s="97">
        <f t="shared" si="3"/>
        <v>0.6319999999999999</v>
      </c>
      <c r="W96" s="96"/>
    </row>
    <row r="97" spans="1:23" ht="12.75">
      <c r="A97" s="84">
        <v>64</v>
      </c>
      <c r="B97" s="23" t="s">
        <v>171</v>
      </c>
      <c r="C97" s="24">
        <v>200</v>
      </c>
      <c r="D97" s="24"/>
      <c r="E97" s="24" t="s">
        <v>157</v>
      </c>
      <c r="F97" s="25">
        <v>0</v>
      </c>
      <c r="G97" s="25">
        <v>0</v>
      </c>
      <c r="H97" s="25">
        <v>0</v>
      </c>
      <c r="I97" s="25">
        <f t="shared" si="2"/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0.07</v>
      </c>
      <c r="Q97" s="25">
        <v>0</v>
      </c>
      <c r="R97" s="25">
        <v>0</v>
      </c>
      <c r="S97" s="25">
        <v>0</v>
      </c>
      <c r="T97" s="25"/>
      <c r="U97" s="73"/>
      <c r="V97" s="97">
        <f t="shared" si="3"/>
        <v>0.07</v>
      </c>
      <c r="W97" s="96"/>
    </row>
    <row r="98" spans="1:23" ht="12.75">
      <c r="A98" s="84">
        <v>65</v>
      </c>
      <c r="B98" s="23" t="s">
        <v>171</v>
      </c>
      <c r="C98" s="24">
        <v>228</v>
      </c>
      <c r="D98" s="24"/>
      <c r="E98" s="24" t="s">
        <v>157</v>
      </c>
      <c r="F98" s="25">
        <v>0</v>
      </c>
      <c r="G98" s="25">
        <v>0</v>
      </c>
      <c r="H98" s="25">
        <v>0</v>
      </c>
      <c r="I98" s="25">
        <f t="shared" si="2"/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0.07</v>
      </c>
      <c r="Q98" s="25">
        <v>0</v>
      </c>
      <c r="R98" s="25">
        <v>0</v>
      </c>
      <c r="S98" s="25">
        <v>0</v>
      </c>
      <c r="T98" s="25"/>
      <c r="U98" s="73"/>
      <c r="V98" s="97">
        <f t="shared" si="3"/>
        <v>0.07</v>
      </c>
      <c r="W98" s="96"/>
    </row>
    <row r="99" spans="1:23" ht="12.75">
      <c r="A99" s="84">
        <v>66</v>
      </c>
      <c r="B99" s="23" t="s">
        <v>171</v>
      </c>
      <c r="C99" s="24">
        <v>230</v>
      </c>
      <c r="D99" s="24"/>
      <c r="E99" s="24" t="s">
        <v>157</v>
      </c>
      <c r="F99" s="25">
        <v>0</v>
      </c>
      <c r="G99" s="25">
        <v>0</v>
      </c>
      <c r="H99" s="25">
        <v>0</v>
      </c>
      <c r="I99" s="25">
        <f t="shared" si="2"/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0.07</v>
      </c>
      <c r="Q99" s="25">
        <v>0</v>
      </c>
      <c r="R99" s="25">
        <v>0</v>
      </c>
      <c r="S99" s="25">
        <v>0</v>
      </c>
      <c r="T99" s="25"/>
      <c r="U99" s="73"/>
      <c r="V99" s="97">
        <f t="shared" si="3"/>
        <v>0.07</v>
      </c>
      <c r="W99" s="96"/>
    </row>
    <row r="100" spans="1:23" ht="12.75">
      <c r="A100" s="216">
        <v>67</v>
      </c>
      <c r="B100" s="217" t="s">
        <v>172</v>
      </c>
      <c r="C100" s="218">
        <v>116</v>
      </c>
      <c r="D100" s="24" t="s">
        <v>166</v>
      </c>
      <c r="E100" s="24" t="s">
        <v>157</v>
      </c>
      <c r="F100" s="25">
        <v>0.21189</v>
      </c>
      <c r="G100" s="25">
        <v>0.08347</v>
      </c>
      <c r="H100" s="25">
        <v>0.00107</v>
      </c>
      <c r="I100" s="25">
        <f t="shared" si="2"/>
        <v>0.043340000000000004</v>
      </c>
      <c r="J100" s="25">
        <v>0.0091</v>
      </c>
      <c r="K100" s="25">
        <v>0.00535</v>
      </c>
      <c r="L100" s="25">
        <v>0.00535</v>
      </c>
      <c r="M100" s="25">
        <v>0.02354</v>
      </c>
      <c r="N100" s="25">
        <v>0.00856</v>
      </c>
      <c r="O100" s="25">
        <v>0.01017</v>
      </c>
      <c r="P100" s="25">
        <v>0.02247</v>
      </c>
      <c r="Q100" s="25">
        <v>0.5883799999999998</v>
      </c>
      <c r="R100" s="25">
        <v>0.04548</v>
      </c>
      <c r="S100" s="25">
        <v>0.09417</v>
      </c>
      <c r="T100" s="25"/>
      <c r="U100" s="73"/>
      <c r="V100" s="97">
        <f t="shared" si="3"/>
        <v>1.1089999999999998</v>
      </c>
      <c r="W100" s="96"/>
    </row>
    <row r="101" spans="1:23" ht="12.75">
      <c r="A101" s="216"/>
      <c r="B101" s="217"/>
      <c r="C101" s="218"/>
      <c r="D101" s="24" t="s">
        <v>166</v>
      </c>
      <c r="E101" s="24" t="s">
        <v>162</v>
      </c>
      <c r="F101" s="25">
        <v>0.21189</v>
      </c>
      <c r="G101" s="25">
        <v>0.08347</v>
      </c>
      <c r="H101" s="25">
        <v>0.00107</v>
      </c>
      <c r="I101" s="25">
        <f t="shared" si="2"/>
        <v>0.043340000000000004</v>
      </c>
      <c r="J101" s="25">
        <v>0.0091</v>
      </c>
      <c r="K101" s="25">
        <v>0.00535</v>
      </c>
      <c r="L101" s="25">
        <v>0.00535</v>
      </c>
      <c r="M101" s="25">
        <v>0.02354</v>
      </c>
      <c r="N101" s="25">
        <v>0.00856</v>
      </c>
      <c r="O101" s="25">
        <v>0.01017</v>
      </c>
      <c r="P101" s="25">
        <v>0.02247</v>
      </c>
      <c r="Q101" s="25">
        <v>0.4663799999999999</v>
      </c>
      <c r="R101" s="25">
        <v>0.04548</v>
      </c>
      <c r="S101" s="25">
        <v>0.09417</v>
      </c>
      <c r="T101" s="25"/>
      <c r="U101" s="73"/>
      <c r="V101" s="97">
        <f t="shared" si="3"/>
        <v>0.987</v>
      </c>
      <c r="W101" s="96"/>
    </row>
    <row r="102" spans="1:23" ht="12.75">
      <c r="A102" s="216"/>
      <c r="B102" s="217"/>
      <c r="C102" s="218"/>
      <c r="D102" s="24" t="s">
        <v>166</v>
      </c>
      <c r="E102" s="24" t="s">
        <v>167</v>
      </c>
      <c r="F102" s="25">
        <v>0.21189</v>
      </c>
      <c r="G102" s="25">
        <v>0.08347</v>
      </c>
      <c r="H102" s="25">
        <v>0.00107</v>
      </c>
      <c r="I102" s="25">
        <f t="shared" si="2"/>
        <v>0.043340000000000004</v>
      </c>
      <c r="J102" s="25">
        <v>0.0091</v>
      </c>
      <c r="K102" s="25">
        <v>0.00535</v>
      </c>
      <c r="L102" s="25">
        <v>0.00535</v>
      </c>
      <c r="M102" s="25">
        <v>0.02354</v>
      </c>
      <c r="N102" s="25">
        <v>0.00856</v>
      </c>
      <c r="O102" s="25">
        <v>0.01017</v>
      </c>
      <c r="P102" s="25">
        <v>0.02247</v>
      </c>
      <c r="Q102" s="25">
        <v>0.5083799999999998</v>
      </c>
      <c r="R102" s="25">
        <v>0.04548</v>
      </c>
      <c r="S102" s="25">
        <v>0.09417</v>
      </c>
      <c r="T102" s="25"/>
      <c r="U102" s="73"/>
      <c r="V102" s="97">
        <f t="shared" si="3"/>
        <v>1.029</v>
      </c>
      <c r="W102" s="96"/>
    </row>
    <row r="103" spans="1:23" ht="12.75">
      <c r="A103" s="216"/>
      <c r="B103" s="217"/>
      <c r="C103" s="218"/>
      <c r="D103" s="24" t="s">
        <v>168</v>
      </c>
      <c r="E103" s="24" t="s">
        <v>157</v>
      </c>
      <c r="F103" s="25">
        <v>0.21189</v>
      </c>
      <c r="G103" s="25">
        <v>0.08347</v>
      </c>
      <c r="H103" s="25">
        <v>0.00107</v>
      </c>
      <c r="I103" s="25">
        <f t="shared" si="2"/>
        <v>0.043340000000000004</v>
      </c>
      <c r="J103" s="25">
        <v>0.0091</v>
      </c>
      <c r="K103" s="25">
        <v>0.00535</v>
      </c>
      <c r="L103" s="25">
        <v>0.00535</v>
      </c>
      <c r="M103" s="25">
        <v>0.02354</v>
      </c>
      <c r="N103" s="25">
        <v>0.00856</v>
      </c>
      <c r="O103" s="25">
        <v>0.01017</v>
      </c>
      <c r="P103" s="25">
        <v>0.02247</v>
      </c>
      <c r="Q103" s="25">
        <v>0.57253</v>
      </c>
      <c r="R103" s="25">
        <v>0.04548</v>
      </c>
      <c r="S103" s="25">
        <v>0.09417</v>
      </c>
      <c r="T103" s="25">
        <v>0.03585</v>
      </c>
      <c r="U103" s="73">
        <v>0.8</v>
      </c>
      <c r="V103" s="97">
        <f t="shared" si="3"/>
        <v>1.9289999999999996</v>
      </c>
      <c r="W103" s="96"/>
    </row>
    <row r="104" spans="1:23" ht="12.75">
      <c r="A104" s="216"/>
      <c r="B104" s="217"/>
      <c r="C104" s="218"/>
      <c r="D104" s="24" t="s">
        <v>168</v>
      </c>
      <c r="E104" s="24" t="s">
        <v>162</v>
      </c>
      <c r="F104" s="25">
        <v>0.21189</v>
      </c>
      <c r="G104" s="25">
        <v>0.08347</v>
      </c>
      <c r="H104" s="25">
        <v>0.00107</v>
      </c>
      <c r="I104" s="25">
        <f t="shared" si="2"/>
        <v>0.043340000000000004</v>
      </c>
      <c r="J104" s="25">
        <v>0.0091</v>
      </c>
      <c r="K104" s="25">
        <v>0.00535</v>
      </c>
      <c r="L104" s="25">
        <v>0.00535</v>
      </c>
      <c r="M104" s="25">
        <v>0.02354</v>
      </c>
      <c r="N104" s="25">
        <v>0.00856</v>
      </c>
      <c r="O104" s="25">
        <v>0.01017</v>
      </c>
      <c r="P104" s="25">
        <v>0.02247</v>
      </c>
      <c r="Q104" s="25">
        <v>0.45053</v>
      </c>
      <c r="R104" s="25">
        <v>0.04548</v>
      </c>
      <c r="S104" s="25">
        <v>0.09417</v>
      </c>
      <c r="T104" s="25">
        <v>0.03585</v>
      </c>
      <c r="U104" s="73">
        <v>0.8</v>
      </c>
      <c r="V104" s="97">
        <f t="shared" si="3"/>
        <v>1.8069999999999995</v>
      </c>
      <c r="W104" s="96"/>
    </row>
    <row r="105" spans="1:23" ht="12.75">
      <c r="A105" s="216"/>
      <c r="B105" s="217"/>
      <c r="C105" s="218"/>
      <c r="D105" s="24" t="s">
        <v>168</v>
      </c>
      <c r="E105" s="24" t="s">
        <v>167</v>
      </c>
      <c r="F105" s="25">
        <v>0.21189</v>
      </c>
      <c r="G105" s="25">
        <v>0.08347</v>
      </c>
      <c r="H105" s="25">
        <v>0.00107</v>
      </c>
      <c r="I105" s="25">
        <f t="shared" si="2"/>
        <v>0.043340000000000004</v>
      </c>
      <c r="J105" s="25">
        <v>0.0091</v>
      </c>
      <c r="K105" s="25">
        <v>0.00535</v>
      </c>
      <c r="L105" s="25">
        <v>0.00535</v>
      </c>
      <c r="M105" s="25">
        <v>0.02354</v>
      </c>
      <c r="N105" s="25">
        <v>0.00856</v>
      </c>
      <c r="O105" s="25">
        <v>0.01017</v>
      </c>
      <c r="P105" s="25">
        <v>0.02247</v>
      </c>
      <c r="Q105" s="25">
        <v>0.4925299999999999</v>
      </c>
      <c r="R105" s="25">
        <v>0.04548</v>
      </c>
      <c r="S105" s="25">
        <v>0.09417</v>
      </c>
      <c r="T105" s="25">
        <v>0.03585</v>
      </c>
      <c r="U105" s="73">
        <v>0.8</v>
      </c>
      <c r="V105" s="97">
        <f t="shared" si="3"/>
        <v>1.8489999999999995</v>
      </c>
      <c r="W105" s="96"/>
    </row>
    <row r="106" spans="1:23" ht="12.75">
      <c r="A106" s="216">
        <v>68</v>
      </c>
      <c r="B106" s="217" t="s">
        <v>173</v>
      </c>
      <c r="C106" s="218">
        <v>147</v>
      </c>
      <c r="D106" s="24"/>
      <c r="E106" s="24" t="s">
        <v>157</v>
      </c>
      <c r="F106" s="25">
        <v>0.05499</v>
      </c>
      <c r="G106" s="25">
        <v>0</v>
      </c>
      <c r="H106" s="25">
        <v>0</v>
      </c>
      <c r="I106" s="25">
        <f t="shared" si="2"/>
        <v>0.06542</v>
      </c>
      <c r="J106" s="25">
        <v>0.00452</v>
      </c>
      <c r="K106" s="25">
        <v>0.00452</v>
      </c>
      <c r="L106" s="25">
        <v>0</v>
      </c>
      <c r="M106" s="25">
        <v>0.05638</v>
      </c>
      <c r="N106" s="25">
        <v>0</v>
      </c>
      <c r="O106" s="25">
        <v>0</v>
      </c>
      <c r="P106" s="25">
        <v>0.03341</v>
      </c>
      <c r="Q106" s="25">
        <v>0.49762999999999996</v>
      </c>
      <c r="R106" s="25">
        <v>0.01044</v>
      </c>
      <c r="S106" s="25">
        <v>0.05011</v>
      </c>
      <c r="T106" s="25"/>
      <c r="U106" s="73"/>
      <c r="V106" s="97">
        <f t="shared" si="3"/>
        <v>0.7120000000000001</v>
      </c>
      <c r="W106" s="96"/>
    </row>
    <row r="107" spans="1:23" ht="12.75">
      <c r="A107" s="216"/>
      <c r="B107" s="217"/>
      <c r="C107" s="218"/>
      <c r="D107" s="24"/>
      <c r="E107" s="24" t="s">
        <v>162</v>
      </c>
      <c r="F107" s="25">
        <v>0.05499</v>
      </c>
      <c r="G107" s="25">
        <v>0</v>
      </c>
      <c r="H107" s="25">
        <v>0</v>
      </c>
      <c r="I107" s="25">
        <f t="shared" si="2"/>
        <v>0.06542</v>
      </c>
      <c r="J107" s="25">
        <v>0.00452</v>
      </c>
      <c r="K107" s="25">
        <v>0.00452</v>
      </c>
      <c r="L107" s="25">
        <v>0</v>
      </c>
      <c r="M107" s="25">
        <v>0.05638</v>
      </c>
      <c r="N107" s="25">
        <v>0</v>
      </c>
      <c r="O107" s="25">
        <v>0</v>
      </c>
      <c r="P107" s="25">
        <v>0.03341</v>
      </c>
      <c r="Q107" s="25">
        <v>0.41762</v>
      </c>
      <c r="R107" s="25">
        <v>0.01044</v>
      </c>
      <c r="S107" s="25">
        <v>0.05011</v>
      </c>
      <c r="T107" s="25"/>
      <c r="U107" s="73"/>
      <c r="V107" s="97">
        <f t="shared" si="3"/>
        <v>0.63199</v>
      </c>
      <c r="W107" s="96"/>
    </row>
    <row r="108" spans="1:23" ht="12.75" customHeight="1">
      <c r="A108" s="216">
        <v>69</v>
      </c>
      <c r="B108" s="217" t="s">
        <v>174</v>
      </c>
      <c r="C108" s="218">
        <v>1</v>
      </c>
      <c r="D108" s="24" t="s">
        <v>166</v>
      </c>
      <c r="E108" s="24" t="s">
        <v>157</v>
      </c>
      <c r="F108" s="25">
        <v>0.12602</v>
      </c>
      <c r="G108" s="25">
        <v>0.12247</v>
      </c>
      <c r="H108" s="25">
        <v>0.00118</v>
      </c>
      <c r="I108" s="25">
        <f t="shared" si="2"/>
        <v>0.04259</v>
      </c>
      <c r="J108" s="25">
        <v>0.00118</v>
      </c>
      <c r="K108" s="25">
        <v>0.00414</v>
      </c>
      <c r="L108" s="25">
        <v>0.01065</v>
      </c>
      <c r="M108" s="25">
        <v>0.02662</v>
      </c>
      <c r="N108" s="25">
        <v>0.00828</v>
      </c>
      <c r="O108" s="25">
        <v>0.00947</v>
      </c>
      <c r="P108" s="25">
        <v>0.01775</v>
      </c>
      <c r="Q108" s="25">
        <v>0.68539</v>
      </c>
      <c r="R108" s="25">
        <v>0.02544</v>
      </c>
      <c r="S108" s="25">
        <v>0.07041</v>
      </c>
      <c r="T108" s="25"/>
      <c r="U108" s="73"/>
      <c r="V108" s="97">
        <f t="shared" si="3"/>
        <v>1.109</v>
      </c>
      <c r="W108" s="96"/>
    </row>
    <row r="109" spans="1:23" ht="12.75" customHeight="1">
      <c r="A109" s="216"/>
      <c r="B109" s="217"/>
      <c r="C109" s="218"/>
      <c r="D109" s="24" t="s">
        <v>166</v>
      </c>
      <c r="E109" s="24" t="s">
        <v>162</v>
      </c>
      <c r="F109" s="25">
        <v>0.12602</v>
      </c>
      <c r="G109" s="25">
        <v>0.12247</v>
      </c>
      <c r="H109" s="25">
        <v>0.00118</v>
      </c>
      <c r="I109" s="25">
        <f t="shared" si="2"/>
        <v>0.04259</v>
      </c>
      <c r="J109" s="25">
        <v>0.00118</v>
      </c>
      <c r="K109" s="25">
        <v>0.00414</v>
      </c>
      <c r="L109" s="25">
        <v>0.01065</v>
      </c>
      <c r="M109" s="25">
        <v>0.02662</v>
      </c>
      <c r="N109" s="25">
        <v>0.00828</v>
      </c>
      <c r="O109" s="25">
        <v>0.00947</v>
      </c>
      <c r="P109" s="25">
        <v>0.01775</v>
      </c>
      <c r="Q109" s="25">
        <v>0.5633900000000001</v>
      </c>
      <c r="R109" s="25">
        <v>0.02544</v>
      </c>
      <c r="S109" s="25">
        <v>0.07041</v>
      </c>
      <c r="T109" s="25"/>
      <c r="U109" s="73"/>
      <c r="V109" s="97">
        <f t="shared" si="3"/>
        <v>0.987</v>
      </c>
      <c r="W109" s="96"/>
    </row>
    <row r="110" spans="1:23" ht="12.75" customHeight="1">
      <c r="A110" s="216"/>
      <c r="B110" s="217"/>
      <c r="C110" s="218"/>
      <c r="D110" s="24" t="s">
        <v>166</v>
      </c>
      <c r="E110" s="24" t="s">
        <v>167</v>
      </c>
      <c r="F110" s="25">
        <v>0.12602</v>
      </c>
      <c r="G110" s="25">
        <v>0.12247</v>
      </c>
      <c r="H110" s="25">
        <v>0.00118</v>
      </c>
      <c r="I110" s="25">
        <f t="shared" si="2"/>
        <v>0.04259</v>
      </c>
      <c r="J110" s="25">
        <v>0.00118</v>
      </c>
      <c r="K110" s="25">
        <v>0.00414</v>
      </c>
      <c r="L110" s="25">
        <v>0.01065</v>
      </c>
      <c r="M110" s="25">
        <v>0.02662</v>
      </c>
      <c r="N110" s="25">
        <v>0.00828</v>
      </c>
      <c r="O110" s="25">
        <v>0.00947</v>
      </c>
      <c r="P110" s="25">
        <v>0.01775</v>
      </c>
      <c r="Q110" s="25">
        <v>0.60539</v>
      </c>
      <c r="R110" s="25">
        <v>0.02544</v>
      </c>
      <c r="S110" s="25">
        <v>0.07041</v>
      </c>
      <c r="T110" s="25"/>
      <c r="U110" s="73"/>
      <c r="V110" s="97">
        <f t="shared" si="3"/>
        <v>1.029</v>
      </c>
      <c r="W110" s="96"/>
    </row>
    <row r="111" spans="1:23" ht="12.75" customHeight="1">
      <c r="A111" s="216"/>
      <c r="B111" s="217"/>
      <c r="C111" s="218"/>
      <c r="D111" s="24" t="s">
        <v>168</v>
      </c>
      <c r="E111" s="24" t="s">
        <v>157</v>
      </c>
      <c r="F111" s="25">
        <v>0.12602</v>
      </c>
      <c r="G111" s="25">
        <v>0.12247</v>
      </c>
      <c r="H111" s="25">
        <v>0.00118</v>
      </c>
      <c r="I111" s="25">
        <f t="shared" si="2"/>
        <v>0.04259</v>
      </c>
      <c r="J111" s="25">
        <v>0.00118</v>
      </c>
      <c r="K111" s="25">
        <v>0.00414</v>
      </c>
      <c r="L111" s="25">
        <v>0.01065</v>
      </c>
      <c r="M111" s="25">
        <v>0.02662</v>
      </c>
      <c r="N111" s="25">
        <v>0.00828</v>
      </c>
      <c r="O111" s="25">
        <v>0.00947</v>
      </c>
      <c r="P111" s="25">
        <v>0.01775</v>
      </c>
      <c r="Q111" s="25">
        <v>0.6758100000000001</v>
      </c>
      <c r="R111" s="25">
        <v>0.02544</v>
      </c>
      <c r="S111" s="25">
        <v>0.07041</v>
      </c>
      <c r="T111" s="25">
        <v>0.02958</v>
      </c>
      <c r="U111" s="73">
        <v>0.8</v>
      </c>
      <c r="V111" s="97">
        <f t="shared" si="3"/>
        <v>1.9290000000000003</v>
      </c>
      <c r="W111" s="96"/>
    </row>
    <row r="112" spans="1:23" ht="12.75" customHeight="1">
      <c r="A112" s="216"/>
      <c r="B112" s="217"/>
      <c r="C112" s="218"/>
      <c r="D112" s="24" t="s">
        <v>168</v>
      </c>
      <c r="E112" s="24" t="s">
        <v>162</v>
      </c>
      <c r="F112" s="25">
        <v>0.12602</v>
      </c>
      <c r="G112" s="25">
        <v>0.12247</v>
      </c>
      <c r="H112" s="25">
        <v>0.00118</v>
      </c>
      <c r="I112" s="25">
        <f t="shared" si="2"/>
        <v>0.04259</v>
      </c>
      <c r="J112" s="25">
        <v>0.00118</v>
      </c>
      <c r="K112" s="25">
        <v>0.00414</v>
      </c>
      <c r="L112" s="25">
        <v>0.01065</v>
      </c>
      <c r="M112" s="25">
        <v>0.02662</v>
      </c>
      <c r="N112" s="25">
        <v>0.00828</v>
      </c>
      <c r="O112" s="25">
        <v>0.00947</v>
      </c>
      <c r="P112" s="25">
        <v>0.01775</v>
      </c>
      <c r="Q112" s="25">
        <v>0.55379</v>
      </c>
      <c r="R112" s="25">
        <v>0.02544</v>
      </c>
      <c r="S112" s="25">
        <v>0.07041</v>
      </c>
      <c r="T112" s="25">
        <v>0.02958</v>
      </c>
      <c r="U112" s="73">
        <v>0.8</v>
      </c>
      <c r="V112" s="97">
        <f t="shared" si="3"/>
        <v>1.8069800000000003</v>
      </c>
      <c r="W112" s="96"/>
    </row>
    <row r="113" spans="1:23" ht="12.75" customHeight="1">
      <c r="A113" s="216"/>
      <c r="B113" s="217"/>
      <c r="C113" s="218"/>
      <c r="D113" s="24" t="s">
        <v>168</v>
      </c>
      <c r="E113" s="24" t="s">
        <v>167</v>
      </c>
      <c r="F113" s="25">
        <v>0.12602</v>
      </c>
      <c r="G113" s="25">
        <v>0.12247</v>
      </c>
      <c r="H113" s="25">
        <v>0.00118</v>
      </c>
      <c r="I113" s="25">
        <f t="shared" si="2"/>
        <v>0.04259</v>
      </c>
      <c r="J113" s="25">
        <v>0.00118</v>
      </c>
      <c r="K113" s="25">
        <v>0.00414</v>
      </c>
      <c r="L113" s="25">
        <v>0.01065</v>
      </c>
      <c r="M113" s="25">
        <v>0.02662</v>
      </c>
      <c r="N113" s="25">
        <v>0.00828</v>
      </c>
      <c r="O113" s="25">
        <v>0.00947</v>
      </c>
      <c r="P113" s="25">
        <v>0.01775</v>
      </c>
      <c r="Q113" s="25">
        <v>0.5958100000000001</v>
      </c>
      <c r="R113" s="25">
        <v>0.02544</v>
      </c>
      <c r="S113" s="25">
        <v>0.07041</v>
      </c>
      <c r="T113" s="25">
        <v>0.02958</v>
      </c>
      <c r="U113" s="73">
        <v>0.8</v>
      </c>
      <c r="V113" s="97">
        <f t="shared" si="3"/>
        <v>1.8490000000000002</v>
      </c>
      <c r="W113" s="96"/>
    </row>
    <row r="114" spans="1:23" ht="12.75" customHeight="1">
      <c r="A114" s="216">
        <v>70</v>
      </c>
      <c r="B114" s="217" t="s">
        <v>174</v>
      </c>
      <c r="C114" s="218">
        <v>2</v>
      </c>
      <c r="D114" s="24" t="s">
        <v>166</v>
      </c>
      <c r="E114" s="24" t="s">
        <v>157</v>
      </c>
      <c r="F114" s="25">
        <v>0.32243</v>
      </c>
      <c r="G114" s="25">
        <v>0.03738</v>
      </c>
      <c r="H114" s="25">
        <v>0.00117</v>
      </c>
      <c r="I114" s="25">
        <f t="shared" si="2"/>
        <v>0.060160000000000005</v>
      </c>
      <c r="J114" s="25">
        <v>0.0035</v>
      </c>
      <c r="K114" s="25">
        <v>0.0111</v>
      </c>
      <c r="L114" s="25">
        <v>0.0146</v>
      </c>
      <c r="M114" s="25">
        <v>0.03096</v>
      </c>
      <c r="N114" s="25">
        <v>0.01051</v>
      </c>
      <c r="O114" s="25">
        <v>0.01168</v>
      </c>
      <c r="P114" s="25">
        <v>0.01986</v>
      </c>
      <c r="Q114" s="25">
        <v>0.5178899999999999</v>
      </c>
      <c r="R114" s="25">
        <v>0.06659</v>
      </c>
      <c r="S114" s="25">
        <v>0.06133</v>
      </c>
      <c r="T114" s="25"/>
      <c r="U114" s="73"/>
      <c r="V114" s="97">
        <f t="shared" si="3"/>
        <v>1.109</v>
      </c>
      <c r="W114" s="96"/>
    </row>
    <row r="115" spans="1:23" ht="12.75" customHeight="1">
      <c r="A115" s="216"/>
      <c r="B115" s="217"/>
      <c r="C115" s="218"/>
      <c r="D115" s="24" t="s">
        <v>166</v>
      </c>
      <c r="E115" s="24" t="s">
        <v>162</v>
      </c>
      <c r="F115" s="25">
        <v>0.32243</v>
      </c>
      <c r="G115" s="25">
        <v>0.03738</v>
      </c>
      <c r="H115" s="25">
        <v>0.00117</v>
      </c>
      <c r="I115" s="25">
        <f t="shared" si="2"/>
        <v>0.060160000000000005</v>
      </c>
      <c r="J115" s="25">
        <v>0.0035</v>
      </c>
      <c r="K115" s="25">
        <v>0.0111</v>
      </c>
      <c r="L115" s="25">
        <v>0.0146</v>
      </c>
      <c r="M115" s="25">
        <v>0.03096</v>
      </c>
      <c r="N115" s="25">
        <v>0.01051</v>
      </c>
      <c r="O115" s="25">
        <v>0.01168</v>
      </c>
      <c r="P115" s="25">
        <v>0.01986</v>
      </c>
      <c r="Q115" s="25">
        <v>0.39588999999999996</v>
      </c>
      <c r="R115" s="25">
        <v>0.06659</v>
      </c>
      <c r="S115" s="25">
        <v>0.06133</v>
      </c>
      <c r="T115" s="25"/>
      <c r="U115" s="73"/>
      <c r="V115" s="97">
        <f t="shared" si="3"/>
        <v>0.987</v>
      </c>
      <c r="W115" s="96"/>
    </row>
    <row r="116" spans="1:23" ht="12.75" customHeight="1">
      <c r="A116" s="216"/>
      <c r="B116" s="217"/>
      <c r="C116" s="218"/>
      <c r="D116" s="24" t="s">
        <v>166</v>
      </c>
      <c r="E116" s="24" t="s">
        <v>167</v>
      </c>
      <c r="F116" s="25">
        <v>0.32243</v>
      </c>
      <c r="G116" s="25">
        <v>0.03738</v>
      </c>
      <c r="H116" s="25">
        <v>0.00117</v>
      </c>
      <c r="I116" s="25">
        <f t="shared" si="2"/>
        <v>0.060160000000000005</v>
      </c>
      <c r="J116" s="25">
        <v>0.0035</v>
      </c>
      <c r="K116" s="25">
        <v>0.0111</v>
      </c>
      <c r="L116" s="25">
        <v>0.0146</v>
      </c>
      <c r="M116" s="25">
        <v>0.03096</v>
      </c>
      <c r="N116" s="25">
        <v>0.01051</v>
      </c>
      <c r="O116" s="25">
        <v>0.01168</v>
      </c>
      <c r="P116" s="25">
        <v>0.01986</v>
      </c>
      <c r="Q116" s="25">
        <v>0.4378899999999999</v>
      </c>
      <c r="R116" s="25">
        <v>0.06659</v>
      </c>
      <c r="S116" s="25">
        <v>0.06133</v>
      </c>
      <c r="T116" s="25"/>
      <c r="U116" s="73"/>
      <c r="V116" s="97">
        <f t="shared" si="3"/>
        <v>1.029</v>
      </c>
      <c r="W116" s="96"/>
    </row>
    <row r="117" spans="1:23" ht="12.75" customHeight="1">
      <c r="A117" s="216"/>
      <c r="B117" s="217"/>
      <c r="C117" s="218"/>
      <c r="D117" s="24" t="s">
        <v>168</v>
      </c>
      <c r="E117" s="24" t="s">
        <v>157</v>
      </c>
      <c r="F117" s="25">
        <v>0.32243</v>
      </c>
      <c r="G117" s="25">
        <v>0.03738</v>
      </c>
      <c r="H117" s="25">
        <v>0.00117</v>
      </c>
      <c r="I117" s="25">
        <f t="shared" si="2"/>
        <v>0.060160000000000005</v>
      </c>
      <c r="J117" s="25">
        <v>0.0035</v>
      </c>
      <c r="K117" s="25">
        <v>0.0111</v>
      </c>
      <c r="L117" s="25">
        <v>0.0146</v>
      </c>
      <c r="M117" s="25">
        <v>0.03096</v>
      </c>
      <c r="N117" s="25">
        <v>0.01051</v>
      </c>
      <c r="O117" s="25">
        <v>0.01168</v>
      </c>
      <c r="P117" s="25">
        <v>0.01986</v>
      </c>
      <c r="Q117" s="25">
        <v>0.50401</v>
      </c>
      <c r="R117" s="25">
        <v>0.06659</v>
      </c>
      <c r="S117" s="25">
        <v>0.06133</v>
      </c>
      <c r="T117" s="25">
        <v>0.03388</v>
      </c>
      <c r="U117" s="73">
        <v>0.8</v>
      </c>
      <c r="V117" s="97">
        <f t="shared" si="3"/>
        <v>1.9289999999999998</v>
      </c>
      <c r="W117" s="96"/>
    </row>
    <row r="118" spans="1:23" ht="12.75" customHeight="1">
      <c r="A118" s="216"/>
      <c r="B118" s="217"/>
      <c r="C118" s="218"/>
      <c r="D118" s="24" t="s">
        <v>168</v>
      </c>
      <c r="E118" s="24" t="s">
        <v>162</v>
      </c>
      <c r="F118" s="25">
        <v>0.32243</v>
      </c>
      <c r="G118" s="25">
        <v>0.03738</v>
      </c>
      <c r="H118" s="25">
        <v>0.00117</v>
      </c>
      <c r="I118" s="25">
        <f t="shared" si="2"/>
        <v>0.060160000000000005</v>
      </c>
      <c r="J118" s="25">
        <v>0.0035</v>
      </c>
      <c r="K118" s="25">
        <v>0.0111</v>
      </c>
      <c r="L118" s="25">
        <v>0.0146</v>
      </c>
      <c r="M118" s="25">
        <v>0.03096</v>
      </c>
      <c r="N118" s="25">
        <v>0.01051</v>
      </c>
      <c r="O118" s="25">
        <v>0.01168</v>
      </c>
      <c r="P118" s="25">
        <v>0.01986</v>
      </c>
      <c r="Q118" s="25">
        <v>0.38201</v>
      </c>
      <c r="R118" s="25">
        <v>0.06659</v>
      </c>
      <c r="S118" s="25">
        <v>0.06133</v>
      </c>
      <c r="T118" s="25">
        <v>0.03388</v>
      </c>
      <c r="U118" s="73">
        <v>0.8</v>
      </c>
      <c r="V118" s="97">
        <f t="shared" si="3"/>
        <v>1.807</v>
      </c>
      <c r="W118" s="96"/>
    </row>
    <row r="119" spans="1:23" ht="12.75" customHeight="1">
      <c r="A119" s="216"/>
      <c r="B119" s="217"/>
      <c r="C119" s="218"/>
      <c r="D119" s="24" t="s">
        <v>168</v>
      </c>
      <c r="E119" s="24" t="s">
        <v>167</v>
      </c>
      <c r="F119" s="25">
        <v>0.32243</v>
      </c>
      <c r="G119" s="25">
        <v>0.03738</v>
      </c>
      <c r="H119" s="25">
        <v>0.00117</v>
      </c>
      <c r="I119" s="25">
        <f t="shared" si="2"/>
        <v>0.060160000000000005</v>
      </c>
      <c r="J119" s="25">
        <v>0.0035</v>
      </c>
      <c r="K119" s="25">
        <v>0.0111</v>
      </c>
      <c r="L119" s="25">
        <v>0.0146</v>
      </c>
      <c r="M119" s="25">
        <v>0.03096</v>
      </c>
      <c r="N119" s="25">
        <v>0.01051</v>
      </c>
      <c r="O119" s="25">
        <v>0.01168</v>
      </c>
      <c r="P119" s="25">
        <v>0.01986</v>
      </c>
      <c r="Q119" s="25">
        <v>0.42401</v>
      </c>
      <c r="R119" s="25">
        <v>0.06659</v>
      </c>
      <c r="S119" s="25">
        <v>0.06133</v>
      </c>
      <c r="T119" s="25">
        <v>0.03388</v>
      </c>
      <c r="U119" s="73">
        <v>0.8</v>
      </c>
      <c r="V119" s="97">
        <f t="shared" si="3"/>
        <v>1.849</v>
      </c>
      <c r="W119" s="96"/>
    </row>
    <row r="120" spans="1:23" ht="12.75" customHeight="1">
      <c r="A120" s="216">
        <v>71</v>
      </c>
      <c r="B120" s="217" t="s">
        <v>174</v>
      </c>
      <c r="C120" s="218">
        <v>3</v>
      </c>
      <c r="D120" s="24"/>
      <c r="E120" s="24" t="s">
        <v>157</v>
      </c>
      <c r="F120" s="25">
        <v>0.11255</v>
      </c>
      <c r="G120" s="25">
        <v>0.10116</v>
      </c>
      <c r="H120" s="25">
        <v>0.00137</v>
      </c>
      <c r="I120" s="25">
        <f t="shared" si="2"/>
        <v>0.06789</v>
      </c>
      <c r="J120" s="25">
        <v>0.00911</v>
      </c>
      <c r="K120" s="25">
        <v>0.00911</v>
      </c>
      <c r="L120" s="25">
        <v>0.01549</v>
      </c>
      <c r="M120" s="25">
        <v>0.03418</v>
      </c>
      <c r="N120" s="25">
        <v>0.01504</v>
      </c>
      <c r="O120" s="25">
        <v>0.01732</v>
      </c>
      <c r="P120" s="25">
        <v>0.01413</v>
      </c>
      <c r="Q120" s="25">
        <v>0.6915999999999998</v>
      </c>
      <c r="R120" s="25">
        <v>0.02506</v>
      </c>
      <c r="S120" s="25">
        <v>0.06288</v>
      </c>
      <c r="T120" s="25"/>
      <c r="U120" s="73"/>
      <c r="V120" s="97">
        <f t="shared" si="3"/>
        <v>1.1089999999999998</v>
      </c>
      <c r="W120" s="96"/>
    </row>
    <row r="121" spans="1:23" ht="12.75" customHeight="1">
      <c r="A121" s="216"/>
      <c r="B121" s="217"/>
      <c r="C121" s="218"/>
      <c r="D121" s="24"/>
      <c r="E121" s="24" t="s">
        <v>162</v>
      </c>
      <c r="F121" s="25">
        <v>0.11255</v>
      </c>
      <c r="G121" s="25">
        <v>0.10116</v>
      </c>
      <c r="H121" s="25">
        <v>0.00137</v>
      </c>
      <c r="I121" s="25">
        <f t="shared" si="2"/>
        <v>0.06789</v>
      </c>
      <c r="J121" s="25">
        <v>0.00911</v>
      </c>
      <c r="K121" s="25">
        <v>0.00911</v>
      </c>
      <c r="L121" s="25">
        <v>0.01549</v>
      </c>
      <c r="M121" s="25">
        <v>0.03418</v>
      </c>
      <c r="N121" s="25">
        <v>0.01504</v>
      </c>
      <c r="O121" s="25">
        <v>0.01732</v>
      </c>
      <c r="P121" s="25">
        <v>0.01413</v>
      </c>
      <c r="Q121" s="25">
        <v>0.5696</v>
      </c>
      <c r="R121" s="25">
        <v>0.02506</v>
      </c>
      <c r="S121" s="25">
        <v>0.06288</v>
      </c>
      <c r="T121" s="25"/>
      <c r="U121" s="73"/>
      <c r="V121" s="97">
        <f t="shared" si="3"/>
        <v>0.9870000000000001</v>
      </c>
      <c r="W121" s="96"/>
    </row>
    <row r="122" spans="1:23" ht="12.75" customHeight="1">
      <c r="A122" s="216"/>
      <c r="B122" s="217"/>
      <c r="C122" s="218"/>
      <c r="D122" s="24"/>
      <c r="E122" s="24" t="s">
        <v>167</v>
      </c>
      <c r="F122" s="25">
        <v>0.11255</v>
      </c>
      <c r="G122" s="25">
        <v>0.10116</v>
      </c>
      <c r="H122" s="25">
        <v>0.00137</v>
      </c>
      <c r="I122" s="25">
        <f t="shared" si="2"/>
        <v>0.06789</v>
      </c>
      <c r="J122" s="25">
        <v>0.00911</v>
      </c>
      <c r="K122" s="25">
        <v>0.00911</v>
      </c>
      <c r="L122" s="25">
        <v>0.01549</v>
      </c>
      <c r="M122" s="25">
        <v>0.03418</v>
      </c>
      <c r="N122" s="25">
        <v>0.01504</v>
      </c>
      <c r="O122" s="25">
        <v>0.01732</v>
      </c>
      <c r="P122" s="25">
        <v>0.01413</v>
      </c>
      <c r="Q122" s="25">
        <v>0.6115999999999998</v>
      </c>
      <c r="R122" s="25">
        <v>0.02506</v>
      </c>
      <c r="S122" s="25">
        <v>0.06288</v>
      </c>
      <c r="T122" s="25"/>
      <c r="U122" s="73"/>
      <c r="V122" s="97">
        <f t="shared" si="3"/>
        <v>1.029</v>
      </c>
      <c r="W122" s="96"/>
    </row>
    <row r="123" spans="1:23" ht="12.75" customHeight="1">
      <c r="A123" s="216">
        <v>72</v>
      </c>
      <c r="B123" s="217" t="s">
        <v>174</v>
      </c>
      <c r="C123" s="218">
        <v>51</v>
      </c>
      <c r="D123" s="24"/>
      <c r="E123" s="24" t="s">
        <v>157</v>
      </c>
      <c r="F123" s="25">
        <v>0.16233</v>
      </c>
      <c r="G123" s="25">
        <v>0.09131</v>
      </c>
      <c r="H123" s="25">
        <v>0.00181</v>
      </c>
      <c r="I123" s="25">
        <f t="shared" si="2"/>
        <v>0.055080000000000004</v>
      </c>
      <c r="J123" s="25">
        <v>0.01196</v>
      </c>
      <c r="K123" s="25">
        <v>0.00761</v>
      </c>
      <c r="L123" s="25">
        <v>0.00797</v>
      </c>
      <c r="M123" s="25">
        <v>0.02754</v>
      </c>
      <c r="N123" s="25">
        <v>0.02138</v>
      </c>
      <c r="O123" s="25">
        <v>0.02464</v>
      </c>
      <c r="P123" s="25">
        <v>0.01123</v>
      </c>
      <c r="Q123" s="25">
        <v>0.6691100000000002</v>
      </c>
      <c r="R123" s="25">
        <v>0.03986</v>
      </c>
      <c r="S123" s="25">
        <v>0.03225</v>
      </c>
      <c r="T123" s="25"/>
      <c r="U123" s="73"/>
      <c r="V123" s="97">
        <f t="shared" si="3"/>
        <v>1.1090000000000002</v>
      </c>
      <c r="W123" s="96"/>
    </row>
    <row r="124" spans="1:23" ht="12.75">
      <c r="A124" s="216"/>
      <c r="B124" s="217"/>
      <c r="C124" s="218"/>
      <c r="D124" s="24"/>
      <c r="E124" s="24" t="s">
        <v>162</v>
      </c>
      <c r="F124" s="25">
        <v>0.16233</v>
      </c>
      <c r="G124" s="25">
        <v>0.09131</v>
      </c>
      <c r="H124" s="25">
        <v>0.00181</v>
      </c>
      <c r="I124" s="25">
        <f t="shared" si="2"/>
        <v>0.055080000000000004</v>
      </c>
      <c r="J124" s="25">
        <v>0.01196</v>
      </c>
      <c r="K124" s="25">
        <v>0.00761</v>
      </c>
      <c r="L124" s="25">
        <v>0.00797</v>
      </c>
      <c r="M124" s="25">
        <v>0.02754</v>
      </c>
      <c r="N124" s="25">
        <v>0.02138</v>
      </c>
      <c r="O124" s="25">
        <v>0.02464</v>
      </c>
      <c r="P124" s="25">
        <v>0.01123</v>
      </c>
      <c r="Q124" s="25">
        <v>0.54713</v>
      </c>
      <c r="R124" s="25">
        <v>0.03986</v>
      </c>
      <c r="S124" s="25">
        <v>0.03225</v>
      </c>
      <c r="T124" s="25"/>
      <c r="U124" s="73"/>
      <c r="V124" s="97">
        <f t="shared" si="3"/>
        <v>0.9870199999999999</v>
      </c>
      <c r="W124" s="96"/>
    </row>
    <row r="125" spans="1:23" ht="12.75">
      <c r="A125" s="216"/>
      <c r="B125" s="217"/>
      <c r="C125" s="218"/>
      <c r="D125" s="24"/>
      <c r="E125" s="24" t="s">
        <v>167</v>
      </c>
      <c r="F125" s="25">
        <v>0.16233</v>
      </c>
      <c r="G125" s="25">
        <v>0.09131</v>
      </c>
      <c r="H125" s="25">
        <v>0.00181</v>
      </c>
      <c r="I125" s="25">
        <f t="shared" si="2"/>
        <v>0.055080000000000004</v>
      </c>
      <c r="J125" s="25">
        <v>0.01196</v>
      </c>
      <c r="K125" s="25">
        <v>0.00761</v>
      </c>
      <c r="L125" s="25">
        <v>0.00797</v>
      </c>
      <c r="M125" s="25">
        <v>0.02754</v>
      </c>
      <c r="N125" s="25">
        <v>0.02138</v>
      </c>
      <c r="O125" s="25">
        <v>0.02464</v>
      </c>
      <c r="P125" s="25">
        <v>0.01123</v>
      </c>
      <c r="Q125" s="25">
        <v>0.58911</v>
      </c>
      <c r="R125" s="25">
        <v>0.03986</v>
      </c>
      <c r="S125" s="25">
        <v>0.03225</v>
      </c>
      <c r="T125" s="25"/>
      <c r="U125" s="73"/>
      <c r="V125" s="97">
        <f t="shared" si="3"/>
        <v>1.029</v>
      </c>
      <c r="W125" s="96"/>
    </row>
    <row r="126" spans="1:23" ht="12.75">
      <c r="A126" s="84">
        <v>73</v>
      </c>
      <c r="B126" s="23" t="s">
        <v>175</v>
      </c>
      <c r="C126" s="24">
        <v>18</v>
      </c>
      <c r="D126" s="24"/>
      <c r="E126" s="24" t="s">
        <v>157</v>
      </c>
      <c r="F126" s="25">
        <v>0</v>
      </c>
      <c r="G126" s="25">
        <v>0</v>
      </c>
      <c r="H126" s="25">
        <v>0</v>
      </c>
      <c r="I126" s="25">
        <f t="shared" si="2"/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0.07</v>
      </c>
      <c r="Q126" s="25">
        <v>0</v>
      </c>
      <c r="R126" s="25">
        <v>0</v>
      </c>
      <c r="S126" s="25">
        <v>0</v>
      </c>
      <c r="T126" s="25"/>
      <c r="U126" s="73"/>
      <c r="V126" s="97">
        <f t="shared" si="3"/>
        <v>0.07</v>
      </c>
      <c r="W126" s="96"/>
    </row>
    <row r="127" spans="1:23" ht="12.75">
      <c r="A127" s="84">
        <v>74</v>
      </c>
      <c r="B127" s="23" t="s">
        <v>175</v>
      </c>
      <c r="C127" s="24">
        <v>19</v>
      </c>
      <c r="D127" s="24"/>
      <c r="E127" s="24" t="s">
        <v>157</v>
      </c>
      <c r="F127" s="25">
        <v>0</v>
      </c>
      <c r="G127" s="25">
        <v>0</v>
      </c>
      <c r="H127" s="25">
        <v>0</v>
      </c>
      <c r="I127" s="25">
        <f t="shared" si="2"/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0.07</v>
      </c>
      <c r="Q127" s="25">
        <v>0</v>
      </c>
      <c r="R127" s="25">
        <v>0</v>
      </c>
      <c r="S127" s="25">
        <v>0</v>
      </c>
      <c r="T127" s="25"/>
      <c r="U127" s="73"/>
      <c r="V127" s="97">
        <f t="shared" si="3"/>
        <v>0.07</v>
      </c>
      <c r="W127" s="96"/>
    </row>
    <row r="128" spans="1:23" ht="12.75">
      <c r="A128" s="84">
        <v>75</v>
      </c>
      <c r="B128" s="23" t="s">
        <v>175</v>
      </c>
      <c r="C128" s="24">
        <v>20</v>
      </c>
      <c r="D128" s="24"/>
      <c r="E128" s="24" t="s">
        <v>157</v>
      </c>
      <c r="F128" s="25">
        <v>0</v>
      </c>
      <c r="G128" s="25">
        <v>0</v>
      </c>
      <c r="H128" s="25">
        <v>0</v>
      </c>
      <c r="I128" s="25">
        <f t="shared" si="2"/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0.07</v>
      </c>
      <c r="Q128" s="25">
        <v>0</v>
      </c>
      <c r="R128" s="25">
        <v>0</v>
      </c>
      <c r="S128" s="25">
        <v>0</v>
      </c>
      <c r="T128" s="25"/>
      <c r="U128" s="73"/>
      <c r="V128" s="97">
        <f t="shared" si="3"/>
        <v>0.07</v>
      </c>
      <c r="W128" s="96"/>
    </row>
    <row r="129" spans="1:23" ht="12.75">
      <c r="A129" s="84">
        <v>76</v>
      </c>
      <c r="B129" s="23" t="s">
        <v>175</v>
      </c>
      <c r="C129" s="24">
        <v>22</v>
      </c>
      <c r="D129" s="24"/>
      <c r="E129" s="24" t="s">
        <v>157</v>
      </c>
      <c r="F129" s="25">
        <v>0</v>
      </c>
      <c r="G129" s="25">
        <v>0</v>
      </c>
      <c r="H129" s="25">
        <v>0</v>
      </c>
      <c r="I129" s="25">
        <f t="shared" si="2"/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0.07</v>
      </c>
      <c r="Q129" s="25">
        <v>0</v>
      </c>
      <c r="R129" s="25">
        <v>0</v>
      </c>
      <c r="S129" s="25">
        <v>0</v>
      </c>
      <c r="T129" s="25"/>
      <c r="U129" s="73"/>
      <c r="V129" s="97">
        <f t="shared" si="3"/>
        <v>0.07</v>
      </c>
      <c r="W129" s="96"/>
    </row>
    <row r="130" spans="1:23" ht="12.75">
      <c r="A130" s="84">
        <v>77</v>
      </c>
      <c r="B130" s="23" t="s">
        <v>175</v>
      </c>
      <c r="C130" s="24">
        <v>28</v>
      </c>
      <c r="D130" s="24"/>
      <c r="E130" s="24" t="s">
        <v>157</v>
      </c>
      <c r="F130" s="25">
        <v>0</v>
      </c>
      <c r="G130" s="25">
        <v>0</v>
      </c>
      <c r="H130" s="25">
        <v>0</v>
      </c>
      <c r="I130" s="25">
        <f t="shared" si="2"/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0.07</v>
      </c>
      <c r="Q130" s="25">
        <v>0</v>
      </c>
      <c r="R130" s="25">
        <v>0</v>
      </c>
      <c r="S130" s="25">
        <v>0</v>
      </c>
      <c r="T130" s="25"/>
      <c r="U130" s="73"/>
      <c r="V130" s="97">
        <f t="shared" si="3"/>
        <v>0.07</v>
      </c>
      <c r="W130" s="96"/>
    </row>
    <row r="131" spans="1:23" ht="12.75">
      <c r="A131" s="84">
        <v>78</v>
      </c>
      <c r="B131" s="23" t="s">
        <v>175</v>
      </c>
      <c r="C131" s="24">
        <v>29</v>
      </c>
      <c r="D131" s="24"/>
      <c r="E131" s="24" t="s">
        <v>157</v>
      </c>
      <c r="F131" s="25">
        <v>0</v>
      </c>
      <c r="G131" s="25">
        <v>0</v>
      </c>
      <c r="H131" s="25">
        <v>0</v>
      </c>
      <c r="I131" s="25">
        <f t="shared" si="2"/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0.07</v>
      </c>
      <c r="Q131" s="25">
        <v>0</v>
      </c>
      <c r="R131" s="25">
        <v>0</v>
      </c>
      <c r="S131" s="25">
        <v>0</v>
      </c>
      <c r="T131" s="25"/>
      <c r="U131" s="73"/>
      <c r="V131" s="97">
        <f t="shared" si="3"/>
        <v>0.07</v>
      </c>
      <c r="W131" s="96"/>
    </row>
    <row r="132" spans="1:23" ht="12.75">
      <c r="A132" s="84">
        <v>79</v>
      </c>
      <c r="B132" s="23" t="s">
        <v>175</v>
      </c>
      <c r="C132" s="24">
        <v>30</v>
      </c>
      <c r="D132" s="24"/>
      <c r="E132" s="24" t="s">
        <v>157</v>
      </c>
      <c r="F132" s="25">
        <v>0</v>
      </c>
      <c r="G132" s="25">
        <v>0</v>
      </c>
      <c r="H132" s="25">
        <v>0</v>
      </c>
      <c r="I132" s="25">
        <f t="shared" si="2"/>
        <v>0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0</v>
      </c>
      <c r="P132" s="25">
        <v>0.07</v>
      </c>
      <c r="Q132" s="25">
        <v>0</v>
      </c>
      <c r="R132" s="25">
        <v>0</v>
      </c>
      <c r="S132" s="25">
        <v>0</v>
      </c>
      <c r="T132" s="25"/>
      <c r="U132" s="73"/>
      <c r="V132" s="97">
        <f t="shared" si="3"/>
        <v>0.07</v>
      </c>
      <c r="W132" s="96"/>
    </row>
    <row r="133" spans="1:23" ht="12.75">
      <c r="A133" s="84">
        <v>80</v>
      </c>
      <c r="B133" s="23" t="s">
        <v>175</v>
      </c>
      <c r="C133" s="24">
        <v>32</v>
      </c>
      <c r="D133" s="24"/>
      <c r="E133" s="24" t="s">
        <v>157</v>
      </c>
      <c r="F133" s="25">
        <v>0</v>
      </c>
      <c r="G133" s="25">
        <v>0</v>
      </c>
      <c r="H133" s="25">
        <v>0</v>
      </c>
      <c r="I133" s="25">
        <f t="shared" si="2"/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0.07</v>
      </c>
      <c r="Q133" s="25">
        <v>0</v>
      </c>
      <c r="R133" s="25">
        <v>0</v>
      </c>
      <c r="S133" s="25">
        <v>0</v>
      </c>
      <c r="T133" s="25"/>
      <c r="U133" s="73"/>
      <c r="V133" s="97">
        <f t="shared" si="3"/>
        <v>0.07</v>
      </c>
      <c r="W133" s="96"/>
    </row>
    <row r="134" spans="1:23" ht="12.75">
      <c r="A134" s="84">
        <v>81</v>
      </c>
      <c r="B134" s="23" t="s">
        <v>175</v>
      </c>
      <c r="C134" s="24">
        <v>33</v>
      </c>
      <c r="D134" s="24"/>
      <c r="E134" s="24" t="s">
        <v>157</v>
      </c>
      <c r="F134" s="25">
        <v>0</v>
      </c>
      <c r="G134" s="25">
        <v>0</v>
      </c>
      <c r="H134" s="25">
        <v>0</v>
      </c>
      <c r="I134" s="25">
        <f t="shared" si="2"/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0.07</v>
      </c>
      <c r="Q134" s="25">
        <v>0</v>
      </c>
      <c r="R134" s="25">
        <v>0</v>
      </c>
      <c r="S134" s="25">
        <v>0</v>
      </c>
      <c r="T134" s="25"/>
      <c r="U134" s="73"/>
      <c r="V134" s="97">
        <f t="shared" si="3"/>
        <v>0.07</v>
      </c>
      <c r="W134" s="96"/>
    </row>
    <row r="135" spans="1:23" ht="12.75">
      <c r="A135" s="84">
        <v>82</v>
      </c>
      <c r="B135" s="23" t="s">
        <v>175</v>
      </c>
      <c r="C135" s="24">
        <v>36</v>
      </c>
      <c r="D135" s="24"/>
      <c r="E135" s="24" t="s">
        <v>157</v>
      </c>
      <c r="F135" s="25">
        <v>0</v>
      </c>
      <c r="G135" s="25">
        <v>0</v>
      </c>
      <c r="H135" s="25">
        <v>0</v>
      </c>
      <c r="I135" s="25">
        <f t="shared" si="2"/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0.07</v>
      </c>
      <c r="Q135" s="25">
        <v>0</v>
      </c>
      <c r="R135" s="25">
        <v>0</v>
      </c>
      <c r="S135" s="25">
        <v>0</v>
      </c>
      <c r="T135" s="25"/>
      <c r="U135" s="73"/>
      <c r="V135" s="97">
        <f t="shared" si="3"/>
        <v>0.07</v>
      </c>
      <c r="W135" s="96"/>
    </row>
    <row r="136" spans="1:23" ht="12.75">
      <c r="A136" s="84">
        <v>83</v>
      </c>
      <c r="B136" s="23" t="s">
        <v>175</v>
      </c>
      <c r="C136" s="24">
        <v>37</v>
      </c>
      <c r="D136" s="24"/>
      <c r="E136" s="24" t="s">
        <v>157</v>
      </c>
      <c r="F136" s="25">
        <v>0</v>
      </c>
      <c r="G136" s="25">
        <v>0</v>
      </c>
      <c r="H136" s="25">
        <v>0</v>
      </c>
      <c r="I136" s="25">
        <f t="shared" si="2"/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0.07</v>
      </c>
      <c r="Q136" s="25">
        <v>0</v>
      </c>
      <c r="R136" s="25">
        <v>0</v>
      </c>
      <c r="S136" s="25">
        <v>0</v>
      </c>
      <c r="T136" s="25"/>
      <c r="U136" s="73"/>
      <c r="V136" s="97">
        <f t="shared" si="3"/>
        <v>0.07</v>
      </c>
      <c r="W136" s="96"/>
    </row>
    <row r="137" spans="1:23" ht="12.75">
      <c r="A137" s="84">
        <v>84</v>
      </c>
      <c r="B137" s="23" t="s">
        <v>175</v>
      </c>
      <c r="C137" s="24">
        <v>41</v>
      </c>
      <c r="D137" s="24"/>
      <c r="E137" s="24" t="s">
        <v>157</v>
      </c>
      <c r="F137" s="25">
        <v>0</v>
      </c>
      <c r="G137" s="25">
        <v>0</v>
      </c>
      <c r="H137" s="25">
        <v>0</v>
      </c>
      <c r="I137" s="25">
        <f aca="true" t="shared" si="4" ref="I137:I199">J137+K137+L137+M137</f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0.07</v>
      </c>
      <c r="Q137" s="25">
        <v>0</v>
      </c>
      <c r="R137" s="25">
        <v>0</v>
      </c>
      <c r="S137" s="25">
        <v>0</v>
      </c>
      <c r="T137" s="25"/>
      <c r="U137" s="73"/>
      <c r="V137" s="97">
        <f aca="true" t="shared" si="5" ref="V137:V199">U137+T137+S137+R137+Q137+P137+O137+N137+I137+H137+G137+F137</f>
        <v>0.07</v>
      </c>
      <c r="W137" s="96"/>
    </row>
    <row r="138" spans="1:23" ht="12.75">
      <c r="A138" s="84">
        <v>85</v>
      </c>
      <c r="B138" s="23" t="s">
        <v>175</v>
      </c>
      <c r="C138" s="24">
        <v>42</v>
      </c>
      <c r="D138" s="24"/>
      <c r="E138" s="24" t="s">
        <v>157</v>
      </c>
      <c r="F138" s="25">
        <v>0</v>
      </c>
      <c r="G138" s="25">
        <v>0</v>
      </c>
      <c r="H138" s="25">
        <v>0</v>
      </c>
      <c r="I138" s="25">
        <f t="shared" si="4"/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0.07</v>
      </c>
      <c r="Q138" s="25">
        <v>0</v>
      </c>
      <c r="R138" s="25">
        <v>0</v>
      </c>
      <c r="S138" s="25">
        <v>0</v>
      </c>
      <c r="T138" s="25"/>
      <c r="U138" s="73"/>
      <c r="V138" s="97">
        <f t="shared" si="5"/>
        <v>0.07</v>
      </c>
      <c r="W138" s="96"/>
    </row>
    <row r="139" spans="1:23" ht="12.75">
      <c r="A139" s="84">
        <v>86</v>
      </c>
      <c r="B139" s="23" t="s">
        <v>175</v>
      </c>
      <c r="C139" s="24">
        <v>43</v>
      </c>
      <c r="D139" s="24"/>
      <c r="E139" s="24" t="s">
        <v>157</v>
      </c>
      <c r="F139" s="25">
        <v>0</v>
      </c>
      <c r="G139" s="25">
        <v>0</v>
      </c>
      <c r="H139" s="25">
        <v>0</v>
      </c>
      <c r="I139" s="25">
        <f t="shared" si="4"/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0.07</v>
      </c>
      <c r="Q139" s="25">
        <v>0</v>
      </c>
      <c r="R139" s="25">
        <v>0</v>
      </c>
      <c r="S139" s="25">
        <v>0</v>
      </c>
      <c r="T139" s="25"/>
      <c r="U139" s="73"/>
      <c r="V139" s="97">
        <f t="shared" si="5"/>
        <v>0.07</v>
      </c>
      <c r="W139" s="96"/>
    </row>
    <row r="140" spans="1:23" ht="12.75">
      <c r="A140" s="84">
        <v>87</v>
      </c>
      <c r="B140" s="23" t="s">
        <v>175</v>
      </c>
      <c r="C140" s="24">
        <v>44</v>
      </c>
      <c r="D140" s="24"/>
      <c r="E140" s="24" t="s">
        <v>157</v>
      </c>
      <c r="F140" s="25">
        <v>0</v>
      </c>
      <c r="G140" s="25">
        <v>0</v>
      </c>
      <c r="H140" s="25">
        <v>0</v>
      </c>
      <c r="I140" s="25">
        <f t="shared" si="4"/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0.07</v>
      </c>
      <c r="Q140" s="25">
        <v>0</v>
      </c>
      <c r="R140" s="25">
        <v>0</v>
      </c>
      <c r="S140" s="25">
        <v>0</v>
      </c>
      <c r="T140" s="25"/>
      <c r="U140" s="73"/>
      <c r="V140" s="97">
        <f t="shared" si="5"/>
        <v>0.07</v>
      </c>
      <c r="W140" s="96"/>
    </row>
    <row r="141" spans="1:23" ht="12.75">
      <c r="A141" s="84">
        <v>88</v>
      </c>
      <c r="B141" s="23" t="s">
        <v>175</v>
      </c>
      <c r="C141" s="24">
        <v>45</v>
      </c>
      <c r="D141" s="24"/>
      <c r="E141" s="24" t="s">
        <v>157</v>
      </c>
      <c r="F141" s="25">
        <v>0</v>
      </c>
      <c r="G141" s="25">
        <v>0</v>
      </c>
      <c r="H141" s="25">
        <v>0</v>
      </c>
      <c r="I141" s="25">
        <f t="shared" si="4"/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0.07</v>
      </c>
      <c r="Q141" s="25">
        <v>0</v>
      </c>
      <c r="R141" s="25">
        <v>0</v>
      </c>
      <c r="S141" s="25">
        <v>0</v>
      </c>
      <c r="T141" s="25"/>
      <c r="U141" s="73"/>
      <c r="V141" s="97">
        <f t="shared" si="5"/>
        <v>0.07</v>
      </c>
      <c r="W141" s="96"/>
    </row>
    <row r="142" spans="1:23" ht="12.75">
      <c r="A142" s="84">
        <v>89</v>
      </c>
      <c r="B142" s="23" t="s">
        <v>175</v>
      </c>
      <c r="C142" s="24">
        <v>46</v>
      </c>
      <c r="D142" s="24"/>
      <c r="E142" s="24" t="s">
        <v>157</v>
      </c>
      <c r="F142" s="25">
        <v>0</v>
      </c>
      <c r="G142" s="25">
        <v>0</v>
      </c>
      <c r="H142" s="25">
        <v>0</v>
      </c>
      <c r="I142" s="25">
        <f t="shared" si="4"/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0.07</v>
      </c>
      <c r="Q142" s="25">
        <v>0</v>
      </c>
      <c r="R142" s="25">
        <v>0</v>
      </c>
      <c r="S142" s="25">
        <v>0</v>
      </c>
      <c r="T142" s="25"/>
      <c r="U142" s="73"/>
      <c r="V142" s="97">
        <f t="shared" si="5"/>
        <v>0.07</v>
      </c>
      <c r="W142" s="96"/>
    </row>
    <row r="143" spans="1:23" ht="12.75">
      <c r="A143" s="84">
        <v>90</v>
      </c>
      <c r="B143" s="23" t="s">
        <v>175</v>
      </c>
      <c r="C143" s="24">
        <v>52</v>
      </c>
      <c r="D143" s="24"/>
      <c r="E143" s="24" t="s">
        <v>157</v>
      </c>
      <c r="F143" s="25">
        <v>0</v>
      </c>
      <c r="G143" s="25">
        <v>0</v>
      </c>
      <c r="H143" s="25">
        <v>0</v>
      </c>
      <c r="I143" s="25">
        <f t="shared" si="4"/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0.07</v>
      </c>
      <c r="Q143" s="25">
        <v>0</v>
      </c>
      <c r="R143" s="25">
        <v>0</v>
      </c>
      <c r="S143" s="25">
        <v>0</v>
      </c>
      <c r="T143" s="25"/>
      <c r="U143" s="73"/>
      <c r="V143" s="97">
        <f t="shared" si="5"/>
        <v>0.07</v>
      </c>
      <c r="W143" s="96"/>
    </row>
    <row r="144" spans="1:23" ht="12.75">
      <c r="A144" s="84">
        <v>91</v>
      </c>
      <c r="B144" s="23" t="s">
        <v>175</v>
      </c>
      <c r="C144" s="24">
        <v>61</v>
      </c>
      <c r="D144" s="24"/>
      <c r="E144" s="24" t="s">
        <v>157</v>
      </c>
      <c r="F144" s="25">
        <v>0</v>
      </c>
      <c r="G144" s="25">
        <v>0</v>
      </c>
      <c r="H144" s="25">
        <v>0</v>
      </c>
      <c r="I144" s="25">
        <f t="shared" si="4"/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0.07</v>
      </c>
      <c r="Q144" s="25">
        <v>0</v>
      </c>
      <c r="R144" s="25">
        <v>0</v>
      </c>
      <c r="S144" s="25">
        <v>0</v>
      </c>
      <c r="T144" s="25"/>
      <c r="U144" s="73"/>
      <c r="V144" s="97">
        <f t="shared" si="5"/>
        <v>0.07</v>
      </c>
      <c r="W144" s="96"/>
    </row>
    <row r="145" spans="1:23" ht="12.75">
      <c r="A145" s="84">
        <v>92</v>
      </c>
      <c r="B145" s="23" t="s">
        <v>175</v>
      </c>
      <c r="C145" s="24">
        <v>62</v>
      </c>
      <c r="D145" s="24"/>
      <c r="E145" s="24" t="s">
        <v>157</v>
      </c>
      <c r="F145" s="25">
        <v>0</v>
      </c>
      <c r="G145" s="25">
        <v>0</v>
      </c>
      <c r="H145" s="25">
        <v>0</v>
      </c>
      <c r="I145" s="25">
        <f t="shared" si="4"/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0.07</v>
      </c>
      <c r="Q145" s="25">
        <v>0</v>
      </c>
      <c r="R145" s="25">
        <v>0</v>
      </c>
      <c r="S145" s="25">
        <v>0</v>
      </c>
      <c r="T145" s="25"/>
      <c r="U145" s="73"/>
      <c r="V145" s="97">
        <f t="shared" si="5"/>
        <v>0.07</v>
      </c>
      <c r="W145" s="96"/>
    </row>
    <row r="146" spans="1:23" ht="12.75">
      <c r="A146" s="84">
        <v>93</v>
      </c>
      <c r="B146" s="23" t="s">
        <v>175</v>
      </c>
      <c r="C146" s="24">
        <v>63</v>
      </c>
      <c r="D146" s="24"/>
      <c r="E146" s="24" t="s">
        <v>157</v>
      </c>
      <c r="F146" s="25">
        <v>0</v>
      </c>
      <c r="G146" s="25">
        <v>0</v>
      </c>
      <c r="H146" s="25">
        <v>0</v>
      </c>
      <c r="I146" s="25">
        <f t="shared" si="4"/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25">
        <v>0.07</v>
      </c>
      <c r="Q146" s="25">
        <v>0</v>
      </c>
      <c r="R146" s="25">
        <v>0</v>
      </c>
      <c r="S146" s="25">
        <v>0</v>
      </c>
      <c r="T146" s="25"/>
      <c r="U146" s="73"/>
      <c r="V146" s="97">
        <f t="shared" si="5"/>
        <v>0.07</v>
      </c>
      <c r="W146" s="96"/>
    </row>
    <row r="147" spans="1:23" ht="12.75">
      <c r="A147" s="84">
        <v>94</v>
      </c>
      <c r="B147" s="23" t="s">
        <v>175</v>
      </c>
      <c r="C147" s="24">
        <v>67</v>
      </c>
      <c r="D147" s="24"/>
      <c r="E147" s="24" t="s">
        <v>157</v>
      </c>
      <c r="F147" s="25">
        <v>0</v>
      </c>
      <c r="G147" s="25">
        <v>0</v>
      </c>
      <c r="H147" s="25">
        <v>0</v>
      </c>
      <c r="I147" s="25">
        <f t="shared" si="4"/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0.07</v>
      </c>
      <c r="Q147" s="25">
        <v>0</v>
      </c>
      <c r="R147" s="25">
        <v>0</v>
      </c>
      <c r="S147" s="25">
        <v>0</v>
      </c>
      <c r="T147" s="25"/>
      <c r="U147" s="73"/>
      <c r="V147" s="97">
        <f t="shared" si="5"/>
        <v>0.07</v>
      </c>
      <c r="W147" s="96"/>
    </row>
    <row r="148" spans="1:23" ht="12.75">
      <c r="A148" s="84">
        <v>95</v>
      </c>
      <c r="B148" s="23" t="s">
        <v>175</v>
      </c>
      <c r="C148" s="24">
        <v>68</v>
      </c>
      <c r="D148" s="24"/>
      <c r="E148" s="24" t="s">
        <v>157</v>
      </c>
      <c r="F148" s="25">
        <v>0</v>
      </c>
      <c r="G148" s="25">
        <v>0</v>
      </c>
      <c r="H148" s="25">
        <v>0</v>
      </c>
      <c r="I148" s="25">
        <f t="shared" si="4"/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0.07</v>
      </c>
      <c r="Q148" s="25">
        <v>0</v>
      </c>
      <c r="R148" s="25">
        <v>0</v>
      </c>
      <c r="S148" s="25">
        <v>0</v>
      </c>
      <c r="T148" s="25"/>
      <c r="U148" s="73"/>
      <c r="V148" s="97">
        <f t="shared" si="5"/>
        <v>0.07</v>
      </c>
      <c r="W148" s="96"/>
    </row>
    <row r="149" spans="1:23" ht="12.75">
      <c r="A149" s="84">
        <v>96</v>
      </c>
      <c r="B149" s="23" t="s">
        <v>175</v>
      </c>
      <c r="C149" s="24">
        <v>69</v>
      </c>
      <c r="D149" s="24"/>
      <c r="E149" s="24" t="s">
        <v>157</v>
      </c>
      <c r="F149" s="25">
        <v>0</v>
      </c>
      <c r="G149" s="25">
        <v>0</v>
      </c>
      <c r="H149" s="25">
        <v>0</v>
      </c>
      <c r="I149" s="25">
        <f t="shared" si="4"/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0.07</v>
      </c>
      <c r="Q149" s="25">
        <v>0</v>
      </c>
      <c r="R149" s="25">
        <v>0</v>
      </c>
      <c r="S149" s="25">
        <v>0</v>
      </c>
      <c r="T149" s="25"/>
      <c r="U149" s="73"/>
      <c r="V149" s="97">
        <f t="shared" si="5"/>
        <v>0.07</v>
      </c>
      <c r="W149" s="96"/>
    </row>
    <row r="150" spans="1:23" ht="12.75">
      <c r="A150" s="84">
        <v>97</v>
      </c>
      <c r="B150" s="23" t="s">
        <v>175</v>
      </c>
      <c r="C150" s="24">
        <v>77</v>
      </c>
      <c r="D150" s="24"/>
      <c r="E150" s="24" t="s">
        <v>157</v>
      </c>
      <c r="F150" s="25">
        <v>0</v>
      </c>
      <c r="G150" s="25">
        <v>0</v>
      </c>
      <c r="H150" s="25">
        <v>0</v>
      </c>
      <c r="I150" s="25">
        <f t="shared" si="4"/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0.067</v>
      </c>
      <c r="Q150" s="25">
        <v>0</v>
      </c>
      <c r="R150" s="25">
        <v>0</v>
      </c>
      <c r="S150" s="25">
        <v>0</v>
      </c>
      <c r="T150" s="25"/>
      <c r="U150" s="73"/>
      <c r="V150" s="97">
        <f t="shared" si="5"/>
        <v>0.067</v>
      </c>
      <c r="W150" s="96"/>
    </row>
    <row r="151" spans="1:23" ht="12.75">
      <c r="A151" s="84">
        <v>98</v>
      </c>
      <c r="B151" s="23" t="s">
        <v>176</v>
      </c>
      <c r="C151" s="24">
        <v>23</v>
      </c>
      <c r="D151" s="24"/>
      <c r="E151" s="24" t="s">
        <v>157</v>
      </c>
      <c r="F151" s="25">
        <v>0</v>
      </c>
      <c r="G151" s="25">
        <v>0</v>
      </c>
      <c r="H151" s="25">
        <v>0</v>
      </c>
      <c r="I151" s="25">
        <f t="shared" si="4"/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0.07</v>
      </c>
      <c r="Q151" s="25">
        <v>0</v>
      </c>
      <c r="R151" s="25">
        <v>0</v>
      </c>
      <c r="S151" s="25">
        <v>0</v>
      </c>
      <c r="T151" s="25"/>
      <c r="U151" s="73"/>
      <c r="V151" s="97">
        <f t="shared" si="5"/>
        <v>0.07</v>
      </c>
      <c r="W151" s="96"/>
    </row>
    <row r="152" spans="1:23" ht="12.75">
      <c r="A152" s="84">
        <v>99</v>
      </c>
      <c r="B152" s="23" t="s">
        <v>177</v>
      </c>
      <c r="C152" s="24">
        <v>1</v>
      </c>
      <c r="D152" s="24"/>
      <c r="E152" s="24" t="s">
        <v>157</v>
      </c>
      <c r="F152" s="25">
        <v>0</v>
      </c>
      <c r="G152" s="25">
        <v>0</v>
      </c>
      <c r="H152" s="25">
        <v>0</v>
      </c>
      <c r="I152" s="25">
        <f t="shared" si="4"/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0.07</v>
      </c>
      <c r="Q152" s="25">
        <v>0</v>
      </c>
      <c r="R152" s="25">
        <v>0</v>
      </c>
      <c r="S152" s="25">
        <v>0</v>
      </c>
      <c r="T152" s="25"/>
      <c r="U152" s="73"/>
      <c r="V152" s="97">
        <f t="shared" si="5"/>
        <v>0.07</v>
      </c>
      <c r="W152" s="96"/>
    </row>
    <row r="153" spans="1:23" ht="12.75">
      <c r="A153" s="84">
        <v>100</v>
      </c>
      <c r="B153" s="23" t="s">
        <v>177</v>
      </c>
      <c r="C153" s="24">
        <v>2</v>
      </c>
      <c r="D153" s="24"/>
      <c r="E153" s="24" t="s">
        <v>157</v>
      </c>
      <c r="F153" s="25">
        <v>0</v>
      </c>
      <c r="G153" s="25">
        <v>0</v>
      </c>
      <c r="H153" s="25">
        <v>0</v>
      </c>
      <c r="I153" s="25">
        <f t="shared" si="4"/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0.07</v>
      </c>
      <c r="Q153" s="25">
        <v>0</v>
      </c>
      <c r="R153" s="25">
        <v>0</v>
      </c>
      <c r="S153" s="25">
        <v>0</v>
      </c>
      <c r="T153" s="25"/>
      <c r="U153" s="73"/>
      <c r="V153" s="97">
        <f t="shared" si="5"/>
        <v>0.07</v>
      </c>
      <c r="W153" s="96"/>
    </row>
    <row r="154" spans="1:23" ht="12.75">
      <c r="A154" s="84">
        <v>101</v>
      </c>
      <c r="B154" s="23" t="s">
        <v>177</v>
      </c>
      <c r="C154" s="24">
        <v>8</v>
      </c>
      <c r="D154" s="24"/>
      <c r="E154" s="24" t="s">
        <v>157</v>
      </c>
      <c r="F154" s="25">
        <v>0</v>
      </c>
      <c r="G154" s="25">
        <v>0</v>
      </c>
      <c r="H154" s="25">
        <v>0</v>
      </c>
      <c r="I154" s="25">
        <f t="shared" si="4"/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0.07</v>
      </c>
      <c r="Q154" s="25">
        <v>0</v>
      </c>
      <c r="R154" s="25">
        <v>0</v>
      </c>
      <c r="S154" s="25">
        <v>0</v>
      </c>
      <c r="T154" s="25"/>
      <c r="U154" s="73"/>
      <c r="V154" s="97">
        <f t="shared" si="5"/>
        <v>0.07</v>
      </c>
      <c r="W154" s="96"/>
    </row>
    <row r="155" spans="1:23" ht="12.75">
      <c r="A155" s="84">
        <v>102</v>
      </c>
      <c r="B155" s="23" t="s">
        <v>177</v>
      </c>
      <c r="C155" s="24">
        <v>13</v>
      </c>
      <c r="D155" s="24"/>
      <c r="E155" s="24" t="s">
        <v>157</v>
      </c>
      <c r="F155" s="25">
        <v>0</v>
      </c>
      <c r="G155" s="25">
        <v>0</v>
      </c>
      <c r="H155" s="25">
        <v>0</v>
      </c>
      <c r="I155" s="25">
        <f t="shared" si="4"/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0.07</v>
      </c>
      <c r="Q155" s="25">
        <v>0</v>
      </c>
      <c r="R155" s="25">
        <v>0</v>
      </c>
      <c r="S155" s="25">
        <v>0</v>
      </c>
      <c r="T155" s="25"/>
      <c r="U155" s="73"/>
      <c r="V155" s="97">
        <f t="shared" si="5"/>
        <v>0.07</v>
      </c>
      <c r="W155" s="96"/>
    </row>
    <row r="156" spans="1:23" ht="12.75">
      <c r="A156" s="84">
        <v>103</v>
      </c>
      <c r="B156" s="23" t="s">
        <v>177</v>
      </c>
      <c r="C156" s="24">
        <v>14</v>
      </c>
      <c r="D156" s="24"/>
      <c r="E156" s="24" t="s">
        <v>157</v>
      </c>
      <c r="F156" s="25">
        <v>0</v>
      </c>
      <c r="G156" s="25">
        <v>0</v>
      </c>
      <c r="H156" s="25">
        <v>0</v>
      </c>
      <c r="I156" s="25">
        <f t="shared" si="4"/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0.07</v>
      </c>
      <c r="Q156" s="25">
        <v>0</v>
      </c>
      <c r="R156" s="25">
        <v>0</v>
      </c>
      <c r="S156" s="25">
        <v>0</v>
      </c>
      <c r="T156" s="25"/>
      <c r="U156" s="73"/>
      <c r="V156" s="97">
        <f t="shared" si="5"/>
        <v>0.07</v>
      </c>
      <c r="W156" s="96"/>
    </row>
    <row r="157" spans="1:23" ht="12.75">
      <c r="A157" s="84">
        <v>104</v>
      </c>
      <c r="B157" s="23" t="s">
        <v>177</v>
      </c>
      <c r="C157" s="24">
        <v>16</v>
      </c>
      <c r="D157" s="24"/>
      <c r="E157" s="24" t="s">
        <v>157</v>
      </c>
      <c r="F157" s="25">
        <v>0</v>
      </c>
      <c r="G157" s="25">
        <v>0</v>
      </c>
      <c r="H157" s="25">
        <v>0</v>
      </c>
      <c r="I157" s="25">
        <f t="shared" si="4"/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0.07</v>
      </c>
      <c r="Q157" s="25">
        <v>0</v>
      </c>
      <c r="R157" s="25">
        <v>0</v>
      </c>
      <c r="S157" s="25">
        <v>0</v>
      </c>
      <c r="T157" s="25"/>
      <c r="U157" s="73"/>
      <c r="V157" s="97">
        <f t="shared" si="5"/>
        <v>0.07</v>
      </c>
      <c r="W157" s="96"/>
    </row>
    <row r="158" spans="1:23" ht="12.75">
      <c r="A158" s="84">
        <v>105</v>
      </c>
      <c r="B158" s="23" t="s">
        <v>178</v>
      </c>
      <c r="C158" s="24">
        <v>21</v>
      </c>
      <c r="D158" s="24"/>
      <c r="E158" s="24" t="s">
        <v>157</v>
      </c>
      <c r="F158" s="25">
        <v>0.01743</v>
      </c>
      <c r="G158" s="25">
        <v>0</v>
      </c>
      <c r="H158" s="25">
        <v>0</v>
      </c>
      <c r="I158" s="25">
        <f t="shared" si="4"/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0.02293</v>
      </c>
      <c r="Q158" s="25">
        <v>0.31599</v>
      </c>
      <c r="R158" s="25">
        <v>0.0033</v>
      </c>
      <c r="S158" s="25">
        <v>0.01335</v>
      </c>
      <c r="T158" s="25"/>
      <c r="U158" s="73"/>
      <c r="V158" s="97">
        <f t="shared" si="5"/>
        <v>0.373</v>
      </c>
      <c r="W158" s="96"/>
    </row>
    <row r="159" spans="1:23" ht="12.75">
      <c r="A159" s="84">
        <v>106</v>
      </c>
      <c r="B159" s="23" t="s">
        <v>178</v>
      </c>
      <c r="C159" s="24">
        <v>23</v>
      </c>
      <c r="D159" s="24"/>
      <c r="E159" s="24" t="s">
        <v>157</v>
      </c>
      <c r="F159" s="25">
        <v>0.03318</v>
      </c>
      <c r="G159" s="25">
        <v>0</v>
      </c>
      <c r="H159" s="25">
        <v>0</v>
      </c>
      <c r="I159" s="25">
        <f t="shared" si="4"/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0.02249</v>
      </c>
      <c r="Q159" s="25">
        <v>0.29371</v>
      </c>
      <c r="R159" s="25">
        <v>0.00619</v>
      </c>
      <c r="S159" s="25">
        <v>0.01743</v>
      </c>
      <c r="T159" s="25"/>
      <c r="U159" s="73"/>
      <c r="V159" s="97">
        <f t="shared" si="5"/>
        <v>0.373</v>
      </c>
      <c r="W159" s="96"/>
    </row>
    <row r="160" spans="1:23" ht="12.75">
      <c r="A160" s="84">
        <v>107</v>
      </c>
      <c r="B160" s="23" t="s">
        <v>179</v>
      </c>
      <c r="C160" s="24">
        <v>6</v>
      </c>
      <c r="D160" s="24"/>
      <c r="E160" s="24" t="s">
        <v>157</v>
      </c>
      <c r="F160" s="25">
        <v>0</v>
      </c>
      <c r="G160" s="25">
        <v>0</v>
      </c>
      <c r="H160" s="25">
        <v>0</v>
      </c>
      <c r="I160" s="25">
        <f t="shared" si="4"/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0.07</v>
      </c>
      <c r="Q160" s="25">
        <v>0</v>
      </c>
      <c r="R160" s="25">
        <v>0</v>
      </c>
      <c r="S160" s="25">
        <v>0</v>
      </c>
      <c r="T160" s="25"/>
      <c r="U160" s="73"/>
      <c r="V160" s="97">
        <f t="shared" si="5"/>
        <v>0.07</v>
      </c>
      <c r="W160" s="96"/>
    </row>
    <row r="161" spans="1:23" ht="12.75">
      <c r="A161" s="84">
        <v>108</v>
      </c>
      <c r="B161" s="23" t="s">
        <v>179</v>
      </c>
      <c r="C161" s="24">
        <v>12</v>
      </c>
      <c r="D161" s="24"/>
      <c r="E161" s="24" t="s">
        <v>157</v>
      </c>
      <c r="F161" s="25">
        <v>0.01306</v>
      </c>
      <c r="G161" s="25">
        <v>0</v>
      </c>
      <c r="H161" s="25">
        <v>0</v>
      </c>
      <c r="I161" s="25">
        <f t="shared" si="4"/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0.0277</v>
      </c>
      <c r="Q161" s="25">
        <v>0.31389</v>
      </c>
      <c r="R161" s="25">
        <v>0.00229</v>
      </c>
      <c r="S161" s="25">
        <v>0.01606</v>
      </c>
      <c r="T161" s="25"/>
      <c r="U161" s="73"/>
      <c r="V161" s="97">
        <f t="shared" si="5"/>
        <v>0.373</v>
      </c>
      <c r="W161" s="96"/>
    </row>
    <row r="162" spans="1:23" ht="12.75">
      <c r="A162" s="216">
        <v>109</v>
      </c>
      <c r="B162" s="217" t="s">
        <v>180</v>
      </c>
      <c r="C162" s="218">
        <v>37</v>
      </c>
      <c r="D162" s="24"/>
      <c r="E162" s="24" t="s">
        <v>157</v>
      </c>
      <c r="F162" s="25">
        <v>0.17341</v>
      </c>
      <c r="G162" s="25">
        <v>0.0956</v>
      </c>
      <c r="H162" s="25">
        <v>0.00133</v>
      </c>
      <c r="I162" s="25">
        <f t="shared" si="4"/>
        <v>0.0338</v>
      </c>
      <c r="J162" s="25">
        <v>0.00578</v>
      </c>
      <c r="K162" s="25">
        <v>0.00623</v>
      </c>
      <c r="L162" s="25">
        <v>0</v>
      </c>
      <c r="M162" s="25">
        <v>0.02179</v>
      </c>
      <c r="N162" s="25">
        <v>0.01912</v>
      </c>
      <c r="O162" s="25">
        <v>0.02223</v>
      </c>
      <c r="P162" s="25">
        <v>0.04447</v>
      </c>
      <c r="Q162" s="25">
        <v>0.53844</v>
      </c>
      <c r="R162" s="25">
        <v>0.04002</v>
      </c>
      <c r="S162" s="25">
        <v>0.05558</v>
      </c>
      <c r="T162" s="25"/>
      <c r="U162" s="73"/>
      <c r="V162" s="97">
        <f t="shared" si="5"/>
        <v>1.024</v>
      </c>
      <c r="W162" s="96"/>
    </row>
    <row r="163" spans="1:23" ht="12.75">
      <c r="A163" s="216"/>
      <c r="B163" s="217"/>
      <c r="C163" s="218"/>
      <c r="D163" s="24"/>
      <c r="E163" s="24" t="s">
        <v>162</v>
      </c>
      <c r="F163" s="25">
        <v>0.17341</v>
      </c>
      <c r="G163" s="25">
        <v>0.0956</v>
      </c>
      <c r="H163" s="25">
        <v>0.00133</v>
      </c>
      <c r="I163" s="25">
        <f t="shared" si="4"/>
        <v>0.0338</v>
      </c>
      <c r="J163" s="25">
        <v>0.00578</v>
      </c>
      <c r="K163" s="25">
        <v>0.00623</v>
      </c>
      <c r="L163" s="25">
        <v>0</v>
      </c>
      <c r="M163" s="25">
        <v>0.02179</v>
      </c>
      <c r="N163" s="25">
        <v>0.01912</v>
      </c>
      <c r="O163" s="25">
        <v>0.02223</v>
      </c>
      <c r="P163" s="25">
        <v>0.04447</v>
      </c>
      <c r="Q163" s="25">
        <v>0.45844</v>
      </c>
      <c r="R163" s="25">
        <v>0.04002</v>
      </c>
      <c r="S163" s="25">
        <v>0.05558</v>
      </c>
      <c r="T163" s="25"/>
      <c r="U163" s="73"/>
      <c r="V163" s="97">
        <f t="shared" si="5"/>
        <v>0.944</v>
      </c>
      <c r="W163" s="96"/>
    </row>
    <row r="164" spans="1:23" ht="12.75" customHeight="1">
      <c r="A164" s="84">
        <v>110</v>
      </c>
      <c r="B164" s="23" t="s">
        <v>181</v>
      </c>
      <c r="C164" s="24">
        <v>151</v>
      </c>
      <c r="D164" s="24"/>
      <c r="E164" s="24" t="s">
        <v>157</v>
      </c>
      <c r="F164" s="25">
        <v>0</v>
      </c>
      <c r="G164" s="25">
        <v>0</v>
      </c>
      <c r="H164" s="25">
        <v>0</v>
      </c>
      <c r="I164" s="25">
        <f t="shared" si="4"/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0.07</v>
      </c>
      <c r="Q164" s="25">
        <v>0</v>
      </c>
      <c r="R164" s="25">
        <v>0</v>
      </c>
      <c r="S164" s="25">
        <v>0</v>
      </c>
      <c r="T164" s="25"/>
      <c r="U164" s="73"/>
      <c r="V164" s="97">
        <f t="shared" si="5"/>
        <v>0.07</v>
      </c>
      <c r="W164" s="96"/>
    </row>
    <row r="165" spans="1:23" ht="12.75">
      <c r="A165" s="216">
        <v>111</v>
      </c>
      <c r="B165" s="217" t="s">
        <v>182</v>
      </c>
      <c r="C165" s="218" t="s">
        <v>183</v>
      </c>
      <c r="D165" s="24"/>
      <c r="E165" s="24" t="s">
        <v>157</v>
      </c>
      <c r="F165" s="25">
        <v>0.13998</v>
      </c>
      <c r="G165" s="25">
        <v>0.09613</v>
      </c>
      <c r="H165" s="25">
        <v>0.00221</v>
      </c>
      <c r="I165" s="25">
        <f t="shared" si="4"/>
        <v>0.03456</v>
      </c>
      <c r="J165" s="25">
        <v>0.00532</v>
      </c>
      <c r="K165" s="25">
        <v>0.00443</v>
      </c>
      <c r="L165" s="25">
        <v>0</v>
      </c>
      <c r="M165" s="25">
        <v>0.02481</v>
      </c>
      <c r="N165" s="25">
        <v>0.01728</v>
      </c>
      <c r="O165" s="25">
        <v>0.01993</v>
      </c>
      <c r="P165" s="25">
        <v>0.04518</v>
      </c>
      <c r="Q165" s="25">
        <v>0.58191</v>
      </c>
      <c r="R165" s="25">
        <v>0.03145</v>
      </c>
      <c r="S165" s="25">
        <v>0.05537</v>
      </c>
      <c r="T165" s="25"/>
      <c r="U165" s="73"/>
      <c r="V165" s="97">
        <f t="shared" si="5"/>
        <v>1.024</v>
      </c>
      <c r="W165" s="96"/>
    </row>
    <row r="166" spans="1:23" ht="12.75">
      <c r="A166" s="216"/>
      <c r="B166" s="217"/>
      <c r="C166" s="218"/>
      <c r="D166" s="24"/>
      <c r="E166" s="24" t="s">
        <v>162</v>
      </c>
      <c r="F166" s="25">
        <v>0.13998</v>
      </c>
      <c r="G166" s="25">
        <v>0.09613</v>
      </c>
      <c r="H166" s="25">
        <v>0.00221</v>
      </c>
      <c r="I166" s="25">
        <f t="shared" si="4"/>
        <v>0.03456</v>
      </c>
      <c r="J166" s="25">
        <v>0.00532</v>
      </c>
      <c r="K166" s="25">
        <v>0.00443</v>
      </c>
      <c r="L166" s="25">
        <v>0</v>
      </c>
      <c r="M166" s="25">
        <v>0.02481</v>
      </c>
      <c r="N166" s="25">
        <v>0.01728</v>
      </c>
      <c r="O166" s="25">
        <v>0.01993</v>
      </c>
      <c r="P166" s="25">
        <v>0.04518</v>
      </c>
      <c r="Q166" s="25">
        <v>0.5019</v>
      </c>
      <c r="R166" s="25">
        <v>0.03145</v>
      </c>
      <c r="S166" s="25">
        <v>0.05537</v>
      </c>
      <c r="T166" s="25"/>
      <c r="U166" s="73"/>
      <c r="V166" s="97">
        <f t="shared" si="5"/>
        <v>0.9439900000000001</v>
      </c>
      <c r="W166" s="96"/>
    </row>
    <row r="167" spans="1:23" ht="12.75">
      <c r="A167" s="216">
        <v>112</v>
      </c>
      <c r="B167" s="217" t="s">
        <v>184</v>
      </c>
      <c r="C167" s="218">
        <v>145</v>
      </c>
      <c r="D167" s="24"/>
      <c r="E167" s="24" t="s">
        <v>157</v>
      </c>
      <c r="F167" s="25">
        <v>0.03093</v>
      </c>
      <c r="G167" s="25">
        <v>0</v>
      </c>
      <c r="H167" s="25">
        <v>0</v>
      </c>
      <c r="I167" s="25">
        <f t="shared" si="4"/>
        <v>0.015460000000000002</v>
      </c>
      <c r="J167" s="25">
        <v>0.00936</v>
      </c>
      <c r="K167" s="25">
        <v>0.0061</v>
      </c>
      <c r="L167" s="25">
        <v>0</v>
      </c>
      <c r="M167" s="25">
        <v>0</v>
      </c>
      <c r="N167" s="25">
        <v>0</v>
      </c>
      <c r="O167" s="25">
        <v>0</v>
      </c>
      <c r="P167" s="25">
        <v>0.07691</v>
      </c>
      <c r="Q167" s="25">
        <v>0.5309099999999999</v>
      </c>
      <c r="R167" s="25">
        <v>0.00448</v>
      </c>
      <c r="S167" s="25">
        <v>0.05331</v>
      </c>
      <c r="T167" s="25"/>
      <c r="U167" s="73"/>
      <c r="V167" s="97">
        <f t="shared" si="5"/>
        <v>0.712</v>
      </c>
      <c r="W167" s="96"/>
    </row>
    <row r="168" spans="1:23" ht="12.75">
      <c r="A168" s="216"/>
      <c r="B168" s="217"/>
      <c r="C168" s="218"/>
      <c r="D168" s="24"/>
      <c r="E168" s="24" t="s">
        <v>162</v>
      </c>
      <c r="F168" s="25">
        <v>0.03093</v>
      </c>
      <c r="G168" s="25">
        <v>0</v>
      </c>
      <c r="H168" s="25">
        <v>0</v>
      </c>
      <c r="I168" s="25">
        <f t="shared" si="4"/>
        <v>0.015460000000000002</v>
      </c>
      <c r="J168" s="25">
        <v>0.00936</v>
      </c>
      <c r="K168" s="25">
        <v>0.0061</v>
      </c>
      <c r="L168" s="25">
        <v>0</v>
      </c>
      <c r="M168" s="25">
        <v>0</v>
      </c>
      <c r="N168" s="25">
        <v>0</v>
      </c>
      <c r="O168" s="25">
        <v>0</v>
      </c>
      <c r="P168" s="25">
        <v>0.07691</v>
      </c>
      <c r="Q168" s="25">
        <v>0.45091</v>
      </c>
      <c r="R168" s="25">
        <v>0.00448</v>
      </c>
      <c r="S168" s="25">
        <v>0.05331</v>
      </c>
      <c r="T168" s="25"/>
      <c r="U168" s="73"/>
      <c r="V168" s="97">
        <f t="shared" si="5"/>
        <v>0.632</v>
      </c>
      <c r="W168" s="96"/>
    </row>
    <row r="169" spans="1:23" ht="12.75">
      <c r="A169" s="84">
        <v>113</v>
      </c>
      <c r="B169" s="26" t="s">
        <v>185</v>
      </c>
      <c r="C169" s="27">
        <v>3</v>
      </c>
      <c r="D169" s="27"/>
      <c r="E169" s="24" t="s">
        <v>157</v>
      </c>
      <c r="F169" s="25">
        <v>0.00517</v>
      </c>
      <c r="G169" s="25">
        <v>0</v>
      </c>
      <c r="H169" s="25">
        <v>0</v>
      </c>
      <c r="I169" s="25">
        <f t="shared" si="4"/>
        <v>0.01688</v>
      </c>
      <c r="J169" s="25">
        <v>0.01688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0.01344</v>
      </c>
      <c r="Q169" s="25">
        <v>0.43927</v>
      </c>
      <c r="R169" s="25">
        <v>0</v>
      </c>
      <c r="S169" s="25">
        <v>0.03824</v>
      </c>
      <c r="T169" s="25"/>
      <c r="U169" s="73"/>
      <c r="V169" s="97">
        <f t="shared" si="5"/>
        <v>0.513</v>
      </c>
      <c r="W169" s="96"/>
    </row>
    <row r="170" spans="1:23" ht="12.75">
      <c r="A170" s="84">
        <v>114</v>
      </c>
      <c r="B170" s="26" t="s">
        <v>185</v>
      </c>
      <c r="C170" s="27">
        <v>4</v>
      </c>
      <c r="D170" s="27"/>
      <c r="E170" s="24" t="s">
        <v>157</v>
      </c>
      <c r="F170" s="25">
        <v>0.04275</v>
      </c>
      <c r="G170" s="25">
        <v>0</v>
      </c>
      <c r="H170" s="25">
        <v>0</v>
      </c>
      <c r="I170" s="25">
        <f t="shared" si="4"/>
        <v>0.01286</v>
      </c>
      <c r="J170" s="25">
        <v>0.01286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0.04789</v>
      </c>
      <c r="Q170" s="25">
        <v>0.37061</v>
      </c>
      <c r="R170" s="25">
        <v>0.00739</v>
      </c>
      <c r="S170" s="25">
        <v>0.0315</v>
      </c>
      <c r="T170" s="25"/>
      <c r="U170" s="73"/>
      <c r="V170" s="97">
        <f t="shared" si="5"/>
        <v>0.5129999999999999</v>
      </c>
      <c r="W170" s="96"/>
    </row>
    <row r="171" spans="1:23" ht="12.75">
      <c r="A171" s="84">
        <v>115</v>
      </c>
      <c r="B171" s="26" t="s">
        <v>185</v>
      </c>
      <c r="C171" s="27">
        <v>5</v>
      </c>
      <c r="D171" s="27"/>
      <c r="E171" s="24" t="s">
        <v>157</v>
      </c>
      <c r="F171" s="25">
        <v>0.03694</v>
      </c>
      <c r="G171" s="25">
        <v>0</v>
      </c>
      <c r="H171" s="25">
        <v>0</v>
      </c>
      <c r="I171" s="25">
        <f t="shared" si="4"/>
        <v>0.0081</v>
      </c>
      <c r="J171" s="25">
        <v>0.0081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0.03551</v>
      </c>
      <c r="Q171" s="25">
        <v>0.26265</v>
      </c>
      <c r="R171" s="25">
        <v>0.00644</v>
      </c>
      <c r="S171" s="25">
        <v>0.02336</v>
      </c>
      <c r="T171" s="25"/>
      <c r="U171" s="73"/>
      <c r="V171" s="97">
        <f t="shared" si="5"/>
        <v>0.373</v>
      </c>
      <c r="W171" s="96"/>
    </row>
    <row r="172" spans="1:23" ht="12.75">
      <c r="A172" s="84">
        <v>116</v>
      </c>
      <c r="B172" s="26" t="s">
        <v>185</v>
      </c>
      <c r="C172" s="27">
        <v>6</v>
      </c>
      <c r="D172" s="27"/>
      <c r="E172" s="24" t="s">
        <v>157</v>
      </c>
      <c r="F172" s="25">
        <v>0</v>
      </c>
      <c r="G172" s="25">
        <v>0</v>
      </c>
      <c r="H172" s="25">
        <v>0</v>
      </c>
      <c r="I172" s="25">
        <f t="shared" si="4"/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0</v>
      </c>
      <c r="P172" s="25">
        <v>0.373</v>
      </c>
      <c r="Q172" s="25">
        <v>0</v>
      </c>
      <c r="R172" s="25">
        <v>0</v>
      </c>
      <c r="S172" s="25">
        <v>0</v>
      </c>
      <c r="T172" s="25"/>
      <c r="U172" s="73"/>
      <c r="V172" s="97">
        <f t="shared" si="5"/>
        <v>0.373</v>
      </c>
      <c r="W172" s="96"/>
    </row>
    <row r="173" spans="1:23" ht="12.75">
      <c r="A173" s="84">
        <v>117</v>
      </c>
      <c r="B173" s="26" t="s">
        <v>185</v>
      </c>
      <c r="C173" s="27">
        <v>7</v>
      </c>
      <c r="D173" s="27"/>
      <c r="E173" s="24" t="s">
        <v>157</v>
      </c>
      <c r="F173" s="25">
        <v>0</v>
      </c>
      <c r="G173" s="25">
        <v>0</v>
      </c>
      <c r="H173" s="25">
        <v>0</v>
      </c>
      <c r="I173" s="25">
        <f t="shared" si="4"/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0.373</v>
      </c>
      <c r="Q173" s="25">
        <v>0</v>
      </c>
      <c r="R173" s="25">
        <v>0</v>
      </c>
      <c r="S173" s="25">
        <v>0</v>
      </c>
      <c r="T173" s="25"/>
      <c r="U173" s="73"/>
      <c r="V173" s="97">
        <f t="shared" si="5"/>
        <v>0.373</v>
      </c>
      <c r="W173" s="96"/>
    </row>
    <row r="174" spans="1:23" ht="12.75">
      <c r="A174" s="84">
        <v>118</v>
      </c>
      <c r="B174" s="26" t="s">
        <v>185</v>
      </c>
      <c r="C174" s="27">
        <v>10</v>
      </c>
      <c r="D174" s="27"/>
      <c r="E174" s="24" t="s">
        <v>157</v>
      </c>
      <c r="F174" s="25">
        <v>0</v>
      </c>
      <c r="G174" s="25">
        <v>0</v>
      </c>
      <c r="H174" s="25">
        <v>0</v>
      </c>
      <c r="I174" s="25">
        <f t="shared" si="4"/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0.07</v>
      </c>
      <c r="Q174" s="25">
        <v>0</v>
      </c>
      <c r="R174" s="25">
        <v>0</v>
      </c>
      <c r="S174" s="25">
        <v>0</v>
      </c>
      <c r="T174" s="25"/>
      <c r="U174" s="73"/>
      <c r="V174" s="97">
        <f t="shared" si="5"/>
        <v>0.07</v>
      </c>
      <c r="W174" s="96"/>
    </row>
    <row r="175" spans="1:23" ht="12.75">
      <c r="A175" s="84">
        <v>119</v>
      </c>
      <c r="B175" s="26" t="s">
        <v>185</v>
      </c>
      <c r="C175" s="27">
        <v>11</v>
      </c>
      <c r="D175" s="27"/>
      <c r="E175" s="24" t="s">
        <v>157</v>
      </c>
      <c r="F175" s="25">
        <v>0.02688</v>
      </c>
      <c r="G175" s="25">
        <v>0.04703</v>
      </c>
      <c r="H175" s="25">
        <v>0</v>
      </c>
      <c r="I175" s="25">
        <f t="shared" si="4"/>
        <v>0.00504</v>
      </c>
      <c r="J175" s="25">
        <v>0.00504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0.02828</v>
      </c>
      <c r="Q175" s="25">
        <v>0.45046</v>
      </c>
      <c r="R175" s="25">
        <v>0.00588</v>
      </c>
      <c r="S175" s="25">
        <v>0.02044</v>
      </c>
      <c r="T175" s="25"/>
      <c r="U175" s="73"/>
      <c r="V175" s="97">
        <f t="shared" si="5"/>
        <v>0.5840100000000001</v>
      </c>
      <c r="W175" s="96"/>
    </row>
    <row r="176" spans="1:23" ht="12.75">
      <c r="A176" s="84">
        <v>120</v>
      </c>
      <c r="B176" s="26" t="s">
        <v>185</v>
      </c>
      <c r="C176" s="27">
        <v>12</v>
      </c>
      <c r="D176" s="27"/>
      <c r="E176" s="24" t="s">
        <v>157</v>
      </c>
      <c r="F176" s="25">
        <v>0.02024</v>
      </c>
      <c r="G176" s="25">
        <v>0.04806</v>
      </c>
      <c r="H176" s="25">
        <v>0</v>
      </c>
      <c r="I176" s="25">
        <f t="shared" si="4"/>
        <v>0.00538</v>
      </c>
      <c r="J176" s="25">
        <v>0.00538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0.02877</v>
      </c>
      <c r="Q176" s="25">
        <v>0.45341</v>
      </c>
      <c r="R176" s="25">
        <v>0.00379</v>
      </c>
      <c r="S176" s="25">
        <v>0.02435</v>
      </c>
      <c r="T176" s="25"/>
      <c r="U176" s="73"/>
      <c r="V176" s="97">
        <f t="shared" si="5"/>
        <v>0.5840000000000001</v>
      </c>
      <c r="W176" s="96"/>
    </row>
    <row r="177" spans="1:23" ht="12.75">
      <c r="A177" s="84">
        <v>121</v>
      </c>
      <c r="B177" s="26" t="s">
        <v>185</v>
      </c>
      <c r="C177" s="27">
        <v>17</v>
      </c>
      <c r="D177" s="27"/>
      <c r="E177" s="24" t="s">
        <v>157</v>
      </c>
      <c r="F177" s="25">
        <v>0</v>
      </c>
      <c r="G177" s="25">
        <v>0</v>
      </c>
      <c r="H177" s="25">
        <v>0</v>
      </c>
      <c r="I177" s="25">
        <f t="shared" si="4"/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0.07</v>
      </c>
      <c r="Q177" s="25">
        <v>0</v>
      </c>
      <c r="R177" s="25">
        <v>0</v>
      </c>
      <c r="S177" s="25">
        <v>0</v>
      </c>
      <c r="T177" s="25"/>
      <c r="U177" s="73"/>
      <c r="V177" s="97">
        <f t="shared" si="5"/>
        <v>0.07</v>
      </c>
      <c r="W177" s="96"/>
    </row>
    <row r="178" spans="1:23" ht="12.75">
      <c r="A178" s="84">
        <v>122</v>
      </c>
      <c r="B178" s="26" t="s">
        <v>185</v>
      </c>
      <c r="C178" s="27">
        <v>24</v>
      </c>
      <c r="D178" s="27"/>
      <c r="E178" s="24" t="s">
        <v>157</v>
      </c>
      <c r="F178" s="25">
        <v>0.04075</v>
      </c>
      <c r="G178" s="25">
        <v>0</v>
      </c>
      <c r="H178" s="25">
        <v>0</v>
      </c>
      <c r="I178" s="25">
        <f t="shared" si="4"/>
        <v>0.020380000000000002</v>
      </c>
      <c r="J178" s="25">
        <v>0.01037</v>
      </c>
      <c r="K178" s="25">
        <v>0.01001</v>
      </c>
      <c r="L178" s="25">
        <v>0</v>
      </c>
      <c r="M178" s="25">
        <v>0</v>
      </c>
      <c r="N178" s="25">
        <v>0</v>
      </c>
      <c r="O178" s="25">
        <v>0</v>
      </c>
      <c r="P178" s="25">
        <v>0.05791</v>
      </c>
      <c r="Q178" s="25">
        <v>0.27813</v>
      </c>
      <c r="R178" s="25">
        <v>0.00572</v>
      </c>
      <c r="S178" s="25">
        <v>0.04111</v>
      </c>
      <c r="T178" s="25"/>
      <c r="U178" s="73"/>
      <c r="V178" s="97">
        <f t="shared" si="5"/>
        <v>0.444</v>
      </c>
      <c r="W178" s="96"/>
    </row>
    <row r="179" spans="1:23" ht="12.75">
      <c r="A179" s="84">
        <v>123</v>
      </c>
      <c r="B179" s="26" t="s">
        <v>185</v>
      </c>
      <c r="C179" s="27">
        <v>41</v>
      </c>
      <c r="D179" s="27"/>
      <c r="E179" s="24" t="s">
        <v>157</v>
      </c>
      <c r="F179" s="25">
        <v>0</v>
      </c>
      <c r="G179" s="25">
        <v>0</v>
      </c>
      <c r="H179" s="25">
        <v>0</v>
      </c>
      <c r="I179" s="25">
        <f t="shared" si="4"/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0.07</v>
      </c>
      <c r="Q179" s="25">
        <v>0</v>
      </c>
      <c r="R179" s="25">
        <v>0</v>
      </c>
      <c r="S179" s="25">
        <v>0</v>
      </c>
      <c r="T179" s="25"/>
      <c r="U179" s="73"/>
      <c r="V179" s="97">
        <f t="shared" si="5"/>
        <v>0.07</v>
      </c>
      <c r="W179" s="96"/>
    </row>
    <row r="180" spans="1:23" ht="12.75">
      <c r="A180" s="84">
        <v>124</v>
      </c>
      <c r="B180" s="26" t="s">
        <v>185</v>
      </c>
      <c r="C180" s="27">
        <v>42</v>
      </c>
      <c r="D180" s="27"/>
      <c r="E180" s="24" t="s">
        <v>157</v>
      </c>
      <c r="F180" s="25">
        <v>0</v>
      </c>
      <c r="G180" s="25">
        <v>0</v>
      </c>
      <c r="H180" s="25">
        <v>0</v>
      </c>
      <c r="I180" s="25">
        <f t="shared" si="4"/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0.07</v>
      </c>
      <c r="Q180" s="25">
        <v>0</v>
      </c>
      <c r="R180" s="25">
        <v>0</v>
      </c>
      <c r="S180" s="25">
        <v>0</v>
      </c>
      <c r="T180" s="25"/>
      <c r="U180" s="73"/>
      <c r="V180" s="97">
        <f t="shared" si="5"/>
        <v>0.07</v>
      </c>
      <c r="W180" s="96"/>
    </row>
    <row r="181" spans="1:23" ht="12.75">
      <c r="A181" s="84">
        <v>125</v>
      </c>
      <c r="B181" s="26" t="s">
        <v>185</v>
      </c>
      <c r="C181" s="27">
        <v>43</v>
      </c>
      <c r="D181" s="27"/>
      <c r="E181" s="24" t="s">
        <v>157</v>
      </c>
      <c r="F181" s="25">
        <v>0</v>
      </c>
      <c r="G181" s="25">
        <v>0</v>
      </c>
      <c r="H181" s="25">
        <v>0</v>
      </c>
      <c r="I181" s="25">
        <f t="shared" si="4"/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0.07</v>
      </c>
      <c r="Q181" s="25">
        <v>0</v>
      </c>
      <c r="R181" s="25">
        <v>0</v>
      </c>
      <c r="S181" s="25">
        <v>0</v>
      </c>
      <c r="T181" s="25"/>
      <c r="U181" s="73"/>
      <c r="V181" s="97">
        <f t="shared" si="5"/>
        <v>0.07</v>
      </c>
      <c r="W181" s="96"/>
    </row>
    <row r="182" spans="1:23" ht="12.75">
      <c r="A182" s="84">
        <v>126</v>
      </c>
      <c r="B182" s="26" t="s">
        <v>185</v>
      </c>
      <c r="C182" s="27">
        <v>44</v>
      </c>
      <c r="D182" s="27"/>
      <c r="E182" s="24" t="s">
        <v>157</v>
      </c>
      <c r="F182" s="25">
        <v>0</v>
      </c>
      <c r="G182" s="25">
        <v>0</v>
      </c>
      <c r="H182" s="25">
        <v>0</v>
      </c>
      <c r="I182" s="25">
        <f t="shared" si="4"/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0.07</v>
      </c>
      <c r="Q182" s="25">
        <v>0</v>
      </c>
      <c r="R182" s="25">
        <v>0</v>
      </c>
      <c r="S182" s="25">
        <v>0</v>
      </c>
      <c r="T182" s="25"/>
      <c r="U182" s="73"/>
      <c r="V182" s="97">
        <f t="shared" si="5"/>
        <v>0.07</v>
      </c>
      <c r="W182" s="96"/>
    </row>
    <row r="183" spans="1:23" ht="12.75">
      <c r="A183" s="84">
        <v>127</v>
      </c>
      <c r="B183" s="26" t="s">
        <v>185</v>
      </c>
      <c r="C183" s="27">
        <v>50</v>
      </c>
      <c r="D183" s="27"/>
      <c r="E183" s="24" t="s">
        <v>157</v>
      </c>
      <c r="F183" s="25">
        <v>0</v>
      </c>
      <c r="G183" s="25">
        <v>0</v>
      </c>
      <c r="H183" s="25">
        <v>0</v>
      </c>
      <c r="I183" s="25">
        <f t="shared" si="4"/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0.07</v>
      </c>
      <c r="Q183" s="25">
        <v>0</v>
      </c>
      <c r="R183" s="25">
        <v>0</v>
      </c>
      <c r="S183" s="25">
        <v>0</v>
      </c>
      <c r="T183" s="25"/>
      <c r="U183" s="73"/>
      <c r="V183" s="97">
        <f t="shared" si="5"/>
        <v>0.07</v>
      </c>
      <c r="W183" s="96"/>
    </row>
    <row r="184" spans="1:23" ht="12.75">
      <c r="A184" s="84">
        <v>128</v>
      </c>
      <c r="B184" s="26" t="s">
        <v>185</v>
      </c>
      <c r="C184" s="27">
        <v>51</v>
      </c>
      <c r="D184" s="27"/>
      <c r="E184" s="24" t="s">
        <v>157</v>
      </c>
      <c r="F184" s="25">
        <v>0</v>
      </c>
      <c r="G184" s="25">
        <v>0</v>
      </c>
      <c r="H184" s="25">
        <v>0</v>
      </c>
      <c r="I184" s="25">
        <f t="shared" si="4"/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0.07</v>
      </c>
      <c r="Q184" s="25">
        <v>0</v>
      </c>
      <c r="R184" s="25">
        <v>0</v>
      </c>
      <c r="S184" s="25">
        <v>0</v>
      </c>
      <c r="T184" s="25"/>
      <c r="U184" s="73"/>
      <c r="V184" s="97">
        <f t="shared" si="5"/>
        <v>0.07</v>
      </c>
      <c r="W184" s="96"/>
    </row>
    <row r="185" spans="1:23" ht="12.75">
      <c r="A185" s="84">
        <v>129</v>
      </c>
      <c r="B185" s="26" t="s">
        <v>185</v>
      </c>
      <c r="C185" s="27">
        <v>54</v>
      </c>
      <c r="D185" s="27"/>
      <c r="E185" s="24" t="s">
        <v>157</v>
      </c>
      <c r="F185" s="25">
        <v>0.02148</v>
      </c>
      <c r="G185" s="25">
        <v>0</v>
      </c>
      <c r="H185" s="25">
        <v>0</v>
      </c>
      <c r="I185" s="25">
        <f t="shared" si="4"/>
        <v>0.013569999999999999</v>
      </c>
      <c r="J185" s="25">
        <v>0.00716</v>
      </c>
      <c r="K185" s="25">
        <v>0.00641</v>
      </c>
      <c r="L185" s="25">
        <v>0</v>
      </c>
      <c r="M185" s="25">
        <v>0</v>
      </c>
      <c r="N185" s="25">
        <v>0</v>
      </c>
      <c r="O185" s="25">
        <v>0</v>
      </c>
      <c r="P185" s="25">
        <v>0.07536</v>
      </c>
      <c r="Q185" s="25">
        <v>0.39865</v>
      </c>
      <c r="R185" s="25">
        <v>0.00301</v>
      </c>
      <c r="S185" s="25">
        <v>0.03994</v>
      </c>
      <c r="T185" s="25"/>
      <c r="U185" s="73"/>
      <c r="V185" s="97">
        <f t="shared" si="5"/>
        <v>0.5520099999999999</v>
      </c>
      <c r="W185" s="96"/>
    </row>
    <row r="186" spans="1:23" ht="12.75">
      <c r="A186" s="84">
        <v>130</v>
      </c>
      <c r="B186" s="26" t="s">
        <v>185</v>
      </c>
      <c r="C186" s="27">
        <v>57</v>
      </c>
      <c r="D186" s="27"/>
      <c r="E186" s="24" t="s">
        <v>157</v>
      </c>
      <c r="F186" s="25">
        <v>0.03376</v>
      </c>
      <c r="G186" s="25">
        <v>0</v>
      </c>
      <c r="H186" s="25">
        <v>0</v>
      </c>
      <c r="I186" s="25">
        <f t="shared" si="4"/>
        <v>0.02155</v>
      </c>
      <c r="J186" s="25">
        <v>0.01401</v>
      </c>
      <c r="K186" s="25">
        <v>0.00754</v>
      </c>
      <c r="L186" s="25">
        <v>0</v>
      </c>
      <c r="M186" s="25">
        <v>0</v>
      </c>
      <c r="N186" s="25">
        <v>0</v>
      </c>
      <c r="O186" s="25">
        <v>0</v>
      </c>
      <c r="P186" s="25">
        <v>0.09733</v>
      </c>
      <c r="Q186" s="25">
        <v>0.3595</v>
      </c>
      <c r="R186" s="25">
        <v>0.00575</v>
      </c>
      <c r="S186" s="25">
        <v>0.03412</v>
      </c>
      <c r="T186" s="25"/>
      <c r="U186" s="73"/>
      <c r="V186" s="97">
        <f t="shared" si="5"/>
        <v>0.55201</v>
      </c>
      <c r="W186" s="96"/>
    </row>
    <row r="187" spans="1:23" ht="12.75">
      <c r="A187" s="84">
        <v>131</v>
      </c>
      <c r="B187" s="26" t="s">
        <v>185</v>
      </c>
      <c r="C187" s="27">
        <v>63</v>
      </c>
      <c r="D187" s="27"/>
      <c r="E187" s="24" t="s">
        <v>157</v>
      </c>
      <c r="F187" s="25">
        <v>0</v>
      </c>
      <c r="G187" s="25">
        <v>0</v>
      </c>
      <c r="H187" s="25">
        <v>0</v>
      </c>
      <c r="I187" s="25">
        <f t="shared" si="4"/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0.07</v>
      </c>
      <c r="Q187" s="25">
        <v>0</v>
      </c>
      <c r="R187" s="25">
        <v>0</v>
      </c>
      <c r="S187" s="25">
        <v>0</v>
      </c>
      <c r="T187" s="25"/>
      <c r="U187" s="73"/>
      <c r="V187" s="97">
        <f t="shared" si="5"/>
        <v>0.07</v>
      </c>
      <c r="W187" s="96"/>
    </row>
    <row r="188" spans="1:23" ht="12.75">
      <c r="A188" s="84">
        <v>132</v>
      </c>
      <c r="B188" s="26" t="s">
        <v>185</v>
      </c>
      <c r="C188" s="27">
        <v>65</v>
      </c>
      <c r="D188" s="27"/>
      <c r="E188" s="24" t="s">
        <v>157</v>
      </c>
      <c r="F188" s="25">
        <v>0.03031</v>
      </c>
      <c r="G188" s="25">
        <v>0</v>
      </c>
      <c r="H188" s="25">
        <v>0</v>
      </c>
      <c r="I188" s="25">
        <f t="shared" si="4"/>
        <v>0.01576</v>
      </c>
      <c r="J188" s="25">
        <v>0.00889</v>
      </c>
      <c r="K188" s="25">
        <v>0.00687</v>
      </c>
      <c r="L188" s="25">
        <v>0</v>
      </c>
      <c r="M188" s="25">
        <v>0</v>
      </c>
      <c r="N188" s="25">
        <v>0</v>
      </c>
      <c r="O188" s="25">
        <v>0</v>
      </c>
      <c r="P188" s="25">
        <v>0.09981</v>
      </c>
      <c r="Q188" s="25">
        <v>0.35884</v>
      </c>
      <c r="R188" s="25">
        <v>0.00445</v>
      </c>
      <c r="S188" s="25">
        <v>0.04283</v>
      </c>
      <c r="T188" s="25"/>
      <c r="U188" s="73"/>
      <c r="V188" s="97">
        <f t="shared" si="5"/>
        <v>0.5519999999999999</v>
      </c>
      <c r="W188" s="96"/>
    </row>
    <row r="189" spans="1:23" ht="12.75">
      <c r="A189" s="84">
        <v>133</v>
      </c>
      <c r="B189" s="26" t="s">
        <v>185</v>
      </c>
      <c r="C189" s="27">
        <v>66</v>
      </c>
      <c r="D189" s="27"/>
      <c r="E189" s="24" t="s">
        <v>157</v>
      </c>
      <c r="F189" s="25">
        <v>0</v>
      </c>
      <c r="G189" s="25">
        <v>0</v>
      </c>
      <c r="H189" s="25">
        <v>0</v>
      </c>
      <c r="I189" s="25">
        <f t="shared" si="4"/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0.07</v>
      </c>
      <c r="Q189" s="25">
        <v>0</v>
      </c>
      <c r="R189" s="25">
        <v>0</v>
      </c>
      <c r="S189" s="25">
        <v>0</v>
      </c>
      <c r="T189" s="25"/>
      <c r="U189" s="73"/>
      <c r="V189" s="97">
        <f t="shared" si="5"/>
        <v>0.07</v>
      </c>
      <c r="W189" s="96"/>
    </row>
    <row r="190" spans="1:23" ht="12.75">
      <c r="A190" s="84">
        <v>134</v>
      </c>
      <c r="B190" s="23" t="s">
        <v>186</v>
      </c>
      <c r="C190" s="24">
        <v>4</v>
      </c>
      <c r="D190" s="24"/>
      <c r="E190" s="24" t="s">
        <v>157</v>
      </c>
      <c r="F190" s="25">
        <v>0</v>
      </c>
      <c r="G190" s="25">
        <v>0</v>
      </c>
      <c r="H190" s="25">
        <v>0</v>
      </c>
      <c r="I190" s="25">
        <f t="shared" si="4"/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0.07</v>
      </c>
      <c r="Q190" s="25">
        <v>0</v>
      </c>
      <c r="R190" s="25">
        <v>0</v>
      </c>
      <c r="S190" s="25">
        <v>0</v>
      </c>
      <c r="T190" s="25"/>
      <c r="U190" s="73"/>
      <c r="V190" s="97">
        <f t="shared" si="5"/>
        <v>0.07</v>
      </c>
      <c r="W190" s="96"/>
    </row>
    <row r="191" spans="1:23" ht="12.75">
      <c r="A191" s="216">
        <v>135</v>
      </c>
      <c r="B191" s="217" t="s">
        <v>187</v>
      </c>
      <c r="C191" s="218" t="s">
        <v>183</v>
      </c>
      <c r="D191" s="24"/>
      <c r="E191" s="24" t="s">
        <v>157</v>
      </c>
      <c r="F191" s="25">
        <v>0.14111</v>
      </c>
      <c r="G191" s="25">
        <v>0.10339</v>
      </c>
      <c r="H191" s="25">
        <v>0.0014</v>
      </c>
      <c r="I191" s="25">
        <f t="shared" si="4"/>
        <v>0.035390000000000005</v>
      </c>
      <c r="J191" s="25">
        <v>0.00838</v>
      </c>
      <c r="K191" s="25">
        <v>0.0014</v>
      </c>
      <c r="L191" s="25">
        <v>0</v>
      </c>
      <c r="M191" s="25">
        <v>0.02561</v>
      </c>
      <c r="N191" s="25">
        <v>0.01677</v>
      </c>
      <c r="O191" s="25">
        <v>0.01909</v>
      </c>
      <c r="P191" s="25">
        <v>0.0489</v>
      </c>
      <c r="Q191" s="25">
        <v>0.5550300000000001</v>
      </c>
      <c r="R191" s="25">
        <v>0.03167</v>
      </c>
      <c r="S191" s="25">
        <v>0.07125</v>
      </c>
      <c r="T191" s="25"/>
      <c r="U191" s="73"/>
      <c r="V191" s="97">
        <f t="shared" si="5"/>
        <v>1.0240000000000002</v>
      </c>
      <c r="W191" s="96"/>
    </row>
    <row r="192" spans="1:23" ht="12.75">
      <c r="A192" s="216"/>
      <c r="B192" s="217"/>
      <c r="C192" s="218"/>
      <c r="D192" s="24"/>
      <c r="E192" s="24" t="s">
        <v>162</v>
      </c>
      <c r="F192" s="25">
        <v>0.14111</v>
      </c>
      <c r="G192" s="25">
        <v>0.10339</v>
      </c>
      <c r="H192" s="25">
        <v>0.0014</v>
      </c>
      <c r="I192" s="25">
        <f t="shared" si="4"/>
        <v>0.035390000000000005</v>
      </c>
      <c r="J192" s="25">
        <v>0.00838</v>
      </c>
      <c r="K192" s="25">
        <v>0.0014</v>
      </c>
      <c r="L192" s="25">
        <v>0</v>
      </c>
      <c r="M192" s="25">
        <v>0.02561</v>
      </c>
      <c r="N192" s="25">
        <v>0.01677</v>
      </c>
      <c r="O192" s="25">
        <v>0.01909</v>
      </c>
      <c r="P192" s="25">
        <v>0.0489</v>
      </c>
      <c r="Q192" s="25">
        <v>0.47503</v>
      </c>
      <c r="R192" s="25">
        <v>0.03167</v>
      </c>
      <c r="S192" s="25">
        <v>0.07125</v>
      </c>
      <c r="T192" s="25"/>
      <c r="U192" s="73"/>
      <c r="V192" s="97">
        <f t="shared" si="5"/>
        <v>0.944</v>
      </c>
      <c r="W192" s="96"/>
    </row>
    <row r="193" spans="1:23" ht="12.75">
      <c r="A193" s="84">
        <v>136</v>
      </c>
      <c r="B193" s="23" t="s">
        <v>187</v>
      </c>
      <c r="C193" s="24">
        <v>13</v>
      </c>
      <c r="D193" s="24"/>
      <c r="E193" s="24" t="s">
        <v>157</v>
      </c>
      <c r="F193" s="25">
        <v>0.00614</v>
      </c>
      <c r="G193" s="25">
        <v>0</v>
      </c>
      <c r="H193" s="25">
        <v>0</v>
      </c>
      <c r="I193" s="25">
        <f t="shared" si="4"/>
        <v>0.03912</v>
      </c>
      <c r="J193" s="25">
        <v>0.00509</v>
      </c>
      <c r="K193" s="25">
        <v>0.00175</v>
      </c>
      <c r="L193" s="25">
        <v>0</v>
      </c>
      <c r="M193" s="25">
        <v>0.03228</v>
      </c>
      <c r="N193" s="25">
        <v>0</v>
      </c>
      <c r="O193" s="25">
        <v>0</v>
      </c>
      <c r="P193" s="25">
        <v>0.01456</v>
      </c>
      <c r="Q193" s="25">
        <v>0.29808</v>
      </c>
      <c r="R193" s="25">
        <v>0.00088</v>
      </c>
      <c r="S193" s="25">
        <v>0.01421</v>
      </c>
      <c r="T193" s="25"/>
      <c r="U193" s="73"/>
      <c r="V193" s="97">
        <f t="shared" si="5"/>
        <v>0.37299</v>
      </c>
      <c r="W193" s="96"/>
    </row>
    <row r="194" spans="1:23" ht="12.75">
      <c r="A194" s="84">
        <v>137</v>
      </c>
      <c r="B194" s="23" t="s">
        <v>187</v>
      </c>
      <c r="C194" s="24">
        <v>32</v>
      </c>
      <c r="D194" s="24"/>
      <c r="E194" s="24" t="s">
        <v>157</v>
      </c>
      <c r="F194" s="25">
        <v>0</v>
      </c>
      <c r="G194" s="25">
        <v>0</v>
      </c>
      <c r="H194" s="25">
        <v>0</v>
      </c>
      <c r="I194" s="25">
        <f t="shared" si="4"/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0.07</v>
      </c>
      <c r="Q194" s="25">
        <v>0</v>
      </c>
      <c r="R194" s="25">
        <v>0</v>
      </c>
      <c r="S194" s="25">
        <v>0</v>
      </c>
      <c r="T194" s="25"/>
      <c r="U194" s="73"/>
      <c r="V194" s="97">
        <f t="shared" si="5"/>
        <v>0.07</v>
      </c>
      <c r="W194" s="96"/>
    </row>
    <row r="195" spans="1:23" ht="12.75">
      <c r="A195" s="84">
        <v>138</v>
      </c>
      <c r="B195" s="23" t="s">
        <v>188</v>
      </c>
      <c r="C195" s="24">
        <v>44</v>
      </c>
      <c r="D195" s="24"/>
      <c r="E195" s="24" t="s">
        <v>157</v>
      </c>
      <c r="F195" s="25">
        <v>0.06956</v>
      </c>
      <c r="G195" s="25">
        <v>0</v>
      </c>
      <c r="H195" s="25">
        <v>0</v>
      </c>
      <c r="I195" s="25">
        <f t="shared" si="4"/>
        <v>0.00535</v>
      </c>
      <c r="J195" s="25">
        <v>0.00535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0.03508</v>
      </c>
      <c r="Q195" s="25">
        <v>0.40129</v>
      </c>
      <c r="R195" s="25">
        <v>0.01278</v>
      </c>
      <c r="S195" s="25">
        <v>0.02794</v>
      </c>
      <c r="T195" s="25"/>
      <c r="U195" s="73"/>
      <c r="V195" s="97">
        <f t="shared" si="5"/>
        <v>0.5519999999999999</v>
      </c>
      <c r="W195" s="96"/>
    </row>
    <row r="196" spans="1:23" ht="12.75">
      <c r="A196" s="84">
        <v>139</v>
      </c>
      <c r="B196" s="23" t="s">
        <v>188</v>
      </c>
      <c r="C196" s="24">
        <v>46</v>
      </c>
      <c r="D196" s="24"/>
      <c r="E196" s="24" t="s">
        <v>157</v>
      </c>
      <c r="F196" s="25">
        <v>0</v>
      </c>
      <c r="G196" s="25">
        <v>0</v>
      </c>
      <c r="H196" s="25">
        <v>0</v>
      </c>
      <c r="I196" s="25">
        <f t="shared" si="4"/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0.07</v>
      </c>
      <c r="Q196" s="25">
        <v>0</v>
      </c>
      <c r="R196" s="25">
        <v>0</v>
      </c>
      <c r="S196" s="25">
        <v>0</v>
      </c>
      <c r="T196" s="25"/>
      <c r="U196" s="73"/>
      <c r="V196" s="97">
        <f t="shared" si="5"/>
        <v>0.07</v>
      </c>
      <c r="W196" s="96"/>
    </row>
    <row r="197" spans="1:23" ht="12.75">
      <c r="A197" s="84">
        <v>140</v>
      </c>
      <c r="B197" s="26" t="s">
        <v>189</v>
      </c>
      <c r="C197" s="27">
        <v>4</v>
      </c>
      <c r="D197" s="27"/>
      <c r="E197" s="24" t="s">
        <v>157</v>
      </c>
      <c r="F197" s="25">
        <v>0.0235</v>
      </c>
      <c r="G197" s="25">
        <v>0</v>
      </c>
      <c r="H197" s="25">
        <v>0</v>
      </c>
      <c r="I197" s="25">
        <f t="shared" si="4"/>
        <v>0.02606</v>
      </c>
      <c r="J197" s="25">
        <v>0.01324</v>
      </c>
      <c r="K197" s="25">
        <v>0.01282</v>
      </c>
      <c r="L197" s="25">
        <v>0</v>
      </c>
      <c r="M197" s="25">
        <v>0</v>
      </c>
      <c r="N197" s="25">
        <v>0</v>
      </c>
      <c r="O197" s="25">
        <v>0</v>
      </c>
      <c r="P197" s="25">
        <v>0.0816</v>
      </c>
      <c r="Q197" s="25">
        <v>0.36871</v>
      </c>
      <c r="R197" s="25">
        <v>0.00299</v>
      </c>
      <c r="S197" s="25">
        <v>0.04913</v>
      </c>
      <c r="T197" s="25"/>
      <c r="U197" s="73"/>
      <c r="V197" s="97">
        <f t="shared" si="5"/>
        <v>0.5519899999999999</v>
      </c>
      <c r="W197" s="96"/>
    </row>
    <row r="198" spans="1:23" ht="12.75">
      <c r="A198" s="84">
        <v>141</v>
      </c>
      <c r="B198" s="26" t="s">
        <v>189</v>
      </c>
      <c r="C198" s="27">
        <v>16</v>
      </c>
      <c r="D198" s="27"/>
      <c r="E198" s="24" t="s">
        <v>157</v>
      </c>
      <c r="F198" s="25">
        <v>0.03882</v>
      </c>
      <c r="G198" s="25">
        <v>0</v>
      </c>
      <c r="H198" s="25">
        <v>0</v>
      </c>
      <c r="I198" s="25">
        <f t="shared" si="4"/>
        <v>0.014280000000000001</v>
      </c>
      <c r="J198" s="25">
        <v>0.00759</v>
      </c>
      <c r="K198" s="25">
        <v>0.00669</v>
      </c>
      <c r="L198" s="25">
        <v>0</v>
      </c>
      <c r="M198" s="25">
        <v>0</v>
      </c>
      <c r="N198" s="25">
        <v>0</v>
      </c>
      <c r="O198" s="25">
        <v>0</v>
      </c>
      <c r="P198" s="25">
        <v>0.0955</v>
      </c>
      <c r="Q198" s="25">
        <v>0.34539</v>
      </c>
      <c r="R198" s="25">
        <v>0.00535</v>
      </c>
      <c r="S198" s="25">
        <v>0.05266</v>
      </c>
      <c r="T198" s="25"/>
      <c r="U198" s="73"/>
      <c r="V198" s="97">
        <f t="shared" si="5"/>
        <v>0.5519999999999999</v>
      </c>
      <c r="W198" s="96"/>
    </row>
    <row r="199" spans="1:23" ht="12.75">
      <c r="A199" s="84">
        <v>142</v>
      </c>
      <c r="B199" s="26" t="s">
        <v>189</v>
      </c>
      <c r="C199" s="27">
        <v>17</v>
      </c>
      <c r="D199" s="27"/>
      <c r="E199" s="24" t="s">
        <v>157</v>
      </c>
      <c r="F199" s="25">
        <v>0.04414</v>
      </c>
      <c r="G199" s="25">
        <v>0</v>
      </c>
      <c r="H199" s="25">
        <v>0</v>
      </c>
      <c r="I199" s="25">
        <f t="shared" si="4"/>
        <v>0.01715</v>
      </c>
      <c r="J199" s="25">
        <v>0.00986</v>
      </c>
      <c r="K199" s="25">
        <v>0.00729</v>
      </c>
      <c r="L199" s="25">
        <v>0</v>
      </c>
      <c r="M199" s="25">
        <v>0</v>
      </c>
      <c r="N199" s="25">
        <v>0</v>
      </c>
      <c r="O199" s="25">
        <v>0</v>
      </c>
      <c r="P199" s="25">
        <v>0.05657</v>
      </c>
      <c r="Q199" s="25">
        <v>0.37714</v>
      </c>
      <c r="R199" s="25">
        <v>0.006</v>
      </c>
      <c r="S199" s="25">
        <v>0.051</v>
      </c>
      <c r="T199" s="25"/>
      <c r="U199" s="73"/>
      <c r="V199" s="97">
        <f t="shared" si="5"/>
        <v>0.5519999999999999</v>
      </c>
      <c r="W199" s="96"/>
    </row>
    <row r="200" spans="1:23" ht="12.75">
      <c r="A200" s="84">
        <v>143</v>
      </c>
      <c r="B200" s="26" t="s">
        <v>189</v>
      </c>
      <c r="C200" s="27">
        <v>18</v>
      </c>
      <c r="D200" s="27"/>
      <c r="E200" s="24" t="s">
        <v>157</v>
      </c>
      <c r="F200" s="25">
        <v>0</v>
      </c>
      <c r="G200" s="25">
        <v>0</v>
      </c>
      <c r="H200" s="25">
        <v>0</v>
      </c>
      <c r="I200" s="25">
        <f aca="true" t="shared" si="6" ref="I200:I263">J200+K200+L200+M200</f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0.07</v>
      </c>
      <c r="Q200" s="25">
        <v>0</v>
      </c>
      <c r="R200" s="25">
        <v>0</v>
      </c>
      <c r="S200" s="25">
        <v>0</v>
      </c>
      <c r="T200" s="25"/>
      <c r="U200" s="73"/>
      <c r="V200" s="97">
        <f aca="true" t="shared" si="7" ref="V200:V263">U200+T200+S200+R200+Q200+P200+O200+N200+I200+H200+G200+F200</f>
        <v>0.07</v>
      </c>
      <c r="W200" s="96"/>
    </row>
    <row r="201" spans="1:23" ht="12.75">
      <c r="A201" s="84">
        <v>144</v>
      </c>
      <c r="B201" s="26" t="s">
        <v>189</v>
      </c>
      <c r="C201" s="27">
        <v>23</v>
      </c>
      <c r="D201" s="27"/>
      <c r="E201" s="24" t="s">
        <v>157</v>
      </c>
      <c r="F201" s="25">
        <v>0</v>
      </c>
      <c r="G201" s="25">
        <v>0</v>
      </c>
      <c r="H201" s="25">
        <v>0</v>
      </c>
      <c r="I201" s="25">
        <f t="shared" si="6"/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0.07</v>
      </c>
      <c r="Q201" s="25">
        <v>0</v>
      </c>
      <c r="R201" s="25">
        <v>0</v>
      </c>
      <c r="S201" s="25">
        <v>0</v>
      </c>
      <c r="T201" s="25"/>
      <c r="U201" s="73"/>
      <c r="V201" s="97">
        <f t="shared" si="7"/>
        <v>0.07</v>
      </c>
      <c r="W201" s="96"/>
    </row>
    <row r="202" spans="1:23" ht="12.75">
      <c r="A202" s="84">
        <v>145</v>
      </c>
      <c r="B202" s="26" t="s">
        <v>189</v>
      </c>
      <c r="C202" s="27">
        <v>28</v>
      </c>
      <c r="D202" s="27"/>
      <c r="E202" s="24" t="s">
        <v>157</v>
      </c>
      <c r="F202" s="25">
        <v>0</v>
      </c>
      <c r="G202" s="25">
        <v>0</v>
      </c>
      <c r="H202" s="25">
        <v>0</v>
      </c>
      <c r="I202" s="25">
        <f t="shared" si="6"/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0.07</v>
      </c>
      <c r="Q202" s="25">
        <v>0</v>
      </c>
      <c r="R202" s="25">
        <v>0</v>
      </c>
      <c r="S202" s="25">
        <v>0</v>
      </c>
      <c r="T202" s="25"/>
      <c r="U202" s="73"/>
      <c r="V202" s="97">
        <f t="shared" si="7"/>
        <v>0.07</v>
      </c>
      <c r="W202" s="96"/>
    </row>
    <row r="203" spans="1:23" ht="12.75">
      <c r="A203" s="84">
        <v>146</v>
      </c>
      <c r="B203" s="26" t="s">
        <v>189</v>
      </c>
      <c r="C203" s="27">
        <v>37</v>
      </c>
      <c r="D203" s="27"/>
      <c r="E203" s="24" t="s">
        <v>157</v>
      </c>
      <c r="F203" s="25">
        <v>0.01292</v>
      </c>
      <c r="G203" s="25">
        <v>0</v>
      </c>
      <c r="H203" s="25">
        <v>0</v>
      </c>
      <c r="I203" s="25">
        <f t="shared" si="6"/>
        <v>0.014360000000000001</v>
      </c>
      <c r="J203" s="25">
        <v>0.00742</v>
      </c>
      <c r="K203" s="25">
        <v>0.00694</v>
      </c>
      <c r="L203" s="25">
        <v>0</v>
      </c>
      <c r="M203" s="25">
        <v>0</v>
      </c>
      <c r="N203" s="25">
        <v>0</v>
      </c>
      <c r="O203" s="25">
        <v>0</v>
      </c>
      <c r="P203" s="25">
        <v>0.05527</v>
      </c>
      <c r="Q203" s="25">
        <v>0.44792</v>
      </c>
      <c r="R203" s="25">
        <v>0.00215</v>
      </c>
      <c r="S203" s="25">
        <v>0.01938</v>
      </c>
      <c r="T203" s="25"/>
      <c r="U203" s="73"/>
      <c r="V203" s="97">
        <f t="shared" si="7"/>
        <v>0.552</v>
      </c>
      <c r="W203" s="96"/>
    </row>
    <row r="204" spans="1:23" ht="12.75">
      <c r="A204" s="84">
        <v>147</v>
      </c>
      <c r="B204" s="26" t="s">
        <v>189</v>
      </c>
      <c r="C204" s="27">
        <v>38</v>
      </c>
      <c r="D204" s="27"/>
      <c r="E204" s="24" t="s">
        <v>157</v>
      </c>
      <c r="F204" s="25">
        <v>0</v>
      </c>
      <c r="G204" s="25">
        <v>0</v>
      </c>
      <c r="H204" s="25">
        <v>0</v>
      </c>
      <c r="I204" s="25">
        <f t="shared" si="6"/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0.07</v>
      </c>
      <c r="Q204" s="25">
        <v>0</v>
      </c>
      <c r="R204" s="25">
        <v>0</v>
      </c>
      <c r="S204" s="25">
        <v>0</v>
      </c>
      <c r="T204" s="25"/>
      <c r="U204" s="73"/>
      <c r="V204" s="97">
        <f t="shared" si="7"/>
        <v>0.07</v>
      </c>
      <c r="W204" s="96"/>
    </row>
    <row r="205" spans="1:23" ht="12.75">
      <c r="A205" s="84">
        <v>148</v>
      </c>
      <c r="B205" s="26" t="s">
        <v>190</v>
      </c>
      <c r="C205" s="27">
        <v>68</v>
      </c>
      <c r="D205" s="27"/>
      <c r="E205" s="24" t="s">
        <v>157</v>
      </c>
      <c r="F205" s="25">
        <v>0.07652</v>
      </c>
      <c r="G205" s="25">
        <v>0</v>
      </c>
      <c r="H205" s="25">
        <v>0</v>
      </c>
      <c r="I205" s="25">
        <f t="shared" si="6"/>
        <v>0.045660000000000006</v>
      </c>
      <c r="J205" s="25">
        <v>0.00597</v>
      </c>
      <c r="K205" s="25">
        <v>0.00519</v>
      </c>
      <c r="L205" s="25">
        <v>0</v>
      </c>
      <c r="M205" s="25">
        <v>0.0345</v>
      </c>
      <c r="N205" s="25">
        <v>0</v>
      </c>
      <c r="O205" s="25">
        <v>0</v>
      </c>
      <c r="P205" s="25">
        <v>0.00726</v>
      </c>
      <c r="Q205" s="25">
        <v>0.56623</v>
      </c>
      <c r="R205" s="25">
        <v>0.01634</v>
      </c>
      <c r="S205" s="25">
        <v>0</v>
      </c>
      <c r="T205" s="25"/>
      <c r="U205" s="73"/>
      <c r="V205" s="97">
        <f t="shared" si="7"/>
        <v>0.7120100000000001</v>
      </c>
      <c r="W205" s="96"/>
    </row>
    <row r="206" spans="1:23" ht="12.75">
      <c r="A206" s="84">
        <v>149</v>
      </c>
      <c r="B206" s="26" t="s">
        <v>190</v>
      </c>
      <c r="C206" s="27">
        <v>69</v>
      </c>
      <c r="D206" s="27"/>
      <c r="E206" s="24" t="s">
        <v>157</v>
      </c>
      <c r="F206" s="25">
        <v>0.05156</v>
      </c>
      <c r="G206" s="25">
        <v>0</v>
      </c>
      <c r="H206" s="25">
        <v>0</v>
      </c>
      <c r="I206" s="25">
        <f t="shared" si="6"/>
        <v>0.0333</v>
      </c>
      <c r="J206" s="25">
        <v>0.0043</v>
      </c>
      <c r="K206" s="25">
        <v>0.00408</v>
      </c>
      <c r="L206" s="25">
        <v>0</v>
      </c>
      <c r="M206" s="25">
        <v>0.02492</v>
      </c>
      <c r="N206" s="25">
        <v>0</v>
      </c>
      <c r="O206" s="25">
        <v>0</v>
      </c>
      <c r="P206" s="25">
        <v>0.00494</v>
      </c>
      <c r="Q206" s="25">
        <v>0.61145</v>
      </c>
      <c r="R206" s="25">
        <v>0.01074</v>
      </c>
      <c r="S206" s="25">
        <v>0</v>
      </c>
      <c r="T206" s="25"/>
      <c r="U206" s="73"/>
      <c r="V206" s="97">
        <f t="shared" si="7"/>
        <v>0.71199</v>
      </c>
      <c r="W206" s="96"/>
    </row>
    <row r="207" spans="1:23" ht="12.75">
      <c r="A207" s="84">
        <v>150</v>
      </c>
      <c r="B207" s="23" t="s">
        <v>191</v>
      </c>
      <c r="C207" s="24">
        <v>27</v>
      </c>
      <c r="D207" s="24"/>
      <c r="E207" s="24" t="s">
        <v>157</v>
      </c>
      <c r="F207" s="25">
        <v>0</v>
      </c>
      <c r="G207" s="25">
        <v>0</v>
      </c>
      <c r="H207" s="25">
        <v>0</v>
      </c>
      <c r="I207" s="25">
        <f t="shared" si="6"/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0.07</v>
      </c>
      <c r="Q207" s="25">
        <v>0</v>
      </c>
      <c r="R207" s="25">
        <v>0</v>
      </c>
      <c r="S207" s="25">
        <v>0</v>
      </c>
      <c r="T207" s="25"/>
      <c r="U207" s="73"/>
      <c r="V207" s="97">
        <f t="shared" si="7"/>
        <v>0.07</v>
      </c>
      <c r="W207" s="96"/>
    </row>
    <row r="208" spans="1:23" ht="12.75">
      <c r="A208" s="216">
        <v>151</v>
      </c>
      <c r="B208" s="217" t="s">
        <v>192</v>
      </c>
      <c r="C208" s="218">
        <v>167</v>
      </c>
      <c r="D208" s="24"/>
      <c r="E208" s="24" t="s">
        <v>157</v>
      </c>
      <c r="F208" s="25">
        <v>0.1153</v>
      </c>
      <c r="G208" s="25">
        <v>0.12721</v>
      </c>
      <c r="H208" s="25">
        <v>0.00125</v>
      </c>
      <c r="I208" s="25">
        <f t="shared" si="6"/>
        <v>0.04575</v>
      </c>
      <c r="J208" s="25">
        <v>0.00376</v>
      </c>
      <c r="K208" s="25">
        <v>0.00251</v>
      </c>
      <c r="L208" s="25">
        <v>0.00188</v>
      </c>
      <c r="M208" s="25">
        <v>0.0376</v>
      </c>
      <c r="N208" s="25">
        <v>0.01003</v>
      </c>
      <c r="O208" s="25">
        <v>0.01128</v>
      </c>
      <c r="P208" s="25">
        <v>0.0188</v>
      </c>
      <c r="Q208" s="25">
        <v>0.6966600000000002</v>
      </c>
      <c r="R208" s="25">
        <v>0.02256</v>
      </c>
      <c r="S208" s="25">
        <v>0.06016</v>
      </c>
      <c r="T208" s="25"/>
      <c r="U208" s="73"/>
      <c r="V208" s="97">
        <f t="shared" si="7"/>
        <v>1.109</v>
      </c>
      <c r="W208" s="96"/>
    </row>
    <row r="209" spans="1:23" ht="12.75">
      <c r="A209" s="216"/>
      <c r="B209" s="217"/>
      <c r="C209" s="218"/>
      <c r="D209" s="24"/>
      <c r="E209" s="24" t="s">
        <v>162</v>
      </c>
      <c r="F209" s="25">
        <v>0.1153</v>
      </c>
      <c r="G209" s="25">
        <v>0.12721</v>
      </c>
      <c r="H209" s="25">
        <v>0.00125</v>
      </c>
      <c r="I209" s="25">
        <f t="shared" si="6"/>
        <v>0.04575</v>
      </c>
      <c r="J209" s="25">
        <v>0.00376</v>
      </c>
      <c r="K209" s="25">
        <v>0.00251</v>
      </c>
      <c r="L209" s="25">
        <v>0.00188</v>
      </c>
      <c r="M209" s="25">
        <v>0.0376</v>
      </c>
      <c r="N209" s="25">
        <v>0.01003</v>
      </c>
      <c r="O209" s="25">
        <v>0.01128</v>
      </c>
      <c r="P209" s="25">
        <v>0.0188</v>
      </c>
      <c r="Q209" s="25">
        <v>0.5746600000000001</v>
      </c>
      <c r="R209" s="25">
        <v>0.02256</v>
      </c>
      <c r="S209" s="25">
        <v>0.06016</v>
      </c>
      <c r="T209" s="25"/>
      <c r="U209" s="73"/>
      <c r="V209" s="97">
        <f t="shared" si="7"/>
        <v>0.9869999999999999</v>
      </c>
      <c r="W209" s="96"/>
    </row>
    <row r="210" spans="1:23" ht="12.75">
      <c r="A210" s="216"/>
      <c r="B210" s="217"/>
      <c r="C210" s="218"/>
      <c r="D210" s="24"/>
      <c r="E210" s="24" t="s">
        <v>167</v>
      </c>
      <c r="F210" s="25">
        <v>0.1153</v>
      </c>
      <c r="G210" s="25">
        <v>0.12721</v>
      </c>
      <c r="H210" s="25">
        <v>0.00125</v>
      </c>
      <c r="I210" s="25">
        <f t="shared" si="6"/>
        <v>0.04575</v>
      </c>
      <c r="J210" s="25">
        <v>0.00376</v>
      </c>
      <c r="K210" s="25">
        <v>0.00251</v>
      </c>
      <c r="L210" s="25">
        <v>0.00188</v>
      </c>
      <c r="M210" s="25">
        <v>0.0376</v>
      </c>
      <c r="N210" s="25">
        <v>0.01003</v>
      </c>
      <c r="O210" s="25">
        <v>0.01128</v>
      </c>
      <c r="P210" s="25">
        <v>0.0188</v>
      </c>
      <c r="Q210" s="25">
        <v>0.6166600000000001</v>
      </c>
      <c r="R210" s="25">
        <v>0.02256</v>
      </c>
      <c r="S210" s="25">
        <v>0.06016</v>
      </c>
      <c r="T210" s="25"/>
      <c r="U210" s="73"/>
      <c r="V210" s="97">
        <f t="shared" si="7"/>
        <v>1.029</v>
      </c>
      <c r="W210" s="96"/>
    </row>
    <row r="211" spans="1:23" ht="12.75">
      <c r="A211" s="84">
        <v>152</v>
      </c>
      <c r="B211" s="23" t="s">
        <v>191</v>
      </c>
      <c r="C211" s="24">
        <v>197</v>
      </c>
      <c r="D211" s="24"/>
      <c r="E211" s="24" t="s">
        <v>157</v>
      </c>
      <c r="F211" s="25">
        <v>0</v>
      </c>
      <c r="G211" s="25">
        <v>0</v>
      </c>
      <c r="H211" s="25">
        <v>0</v>
      </c>
      <c r="I211" s="25">
        <f t="shared" si="6"/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0.07</v>
      </c>
      <c r="Q211" s="25">
        <v>0</v>
      </c>
      <c r="R211" s="25">
        <v>0</v>
      </c>
      <c r="S211" s="25">
        <v>0</v>
      </c>
      <c r="T211" s="25"/>
      <c r="U211" s="73"/>
      <c r="V211" s="97">
        <f t="shared" si="7"/>
        <v>0.07</v>
      </c>
      <c r="W211" s="96"/>
    </row>
    <row r="212" spans="1:23" ht="12.75">
      <c r="A212" s="216">
        <v>153</v>
      </c>
      <c r="B212" s="217" t="s">
        <v>192</v>
      </c>
      <c r="C212" s="218">
        <v>208</v>
      </c>
      <c r="D212" s="24"/>
      <c r="E212" s="24" t="s">
        <v>157</v>
      </c>
      <c r="F212" s="25">
        <v>0.00934</v>
      </c>
      <c r="G212" s="25">
        <v>0</v>
      </c>
      <c r="H212" s="25">
        <v>0</v>
      </c>
      <c r="I212" s="25">
        <f t="shared" si="6"/>
        <v>0.08218</v>
      </c>
      <c r="J212" s="25">
        <v>0.00614</v>
      </c>
      <c r="K212" s="25">
        <v>0.0032</v>
      </c>
      <c r="L212" s="25">
        <v>0.01868</v>
      </c>
      <c r="M212" s="25">
        <v>0.05416</v>
      </c>
      <c r="N212" s="25">
        <v>0</v>
      </c>
      <c r="O212" s="25">
        <v>0</v>
      </c>
      <c r="P212" s="25">
        <v>0.01227</v>
      </c>
      <c r="Q212" s="25">
        <v>0.6606599999999999</v>
      </c>
      <c r="R212" s="25">
        <v>0.0016</v>
      </c>
      <c r="S212" s="25">
        <v>0.03095</v>
      </c>
      <c r="T212" s="25"/>
      <c r="U212" s="73"/>
      <c r="V212" s="97">
        <f t="shared" si="7"/>
        <v>0.7969999999999999</v>
      </c>
      <c r="W212" s="96"/>
    </row>
    <row r="213" spans="1:23" ht="12.75">
      <c r="A213" s="216"/>
      <c r="B213" s="217"/>
      <c r="C213" s="218"/>
      <c r="D213" s="24"/>
      <c r="E213" s="24" t="s">
        <v>162</v>
      </c>
      <c r="F213" s="25">
        <v>0.00934</v>
      </c>
      <c r="G213" s="25">
        <v>0</v>
      </c>
      <c r="H213" s="25">
        <v>0</v>
      </c>
      <c r="I213" s="25">
        <f t="shared" si="6"/>
        <v>0.08218</v>
      </c>
      <c r="J213" s="25">
        <v>0.00614</v>
      </c>
      <c r="K213" s="25">
        <v>0.0032</v>
      </c>
      <c r="L213" s="25">
        <v>0.01868</v>
      </c>
      <c r="M213" s="25">
        <v>0.05416</v>
      </c>
      <c r="N213" s="25">
        <v>0</v>
      </c>
      <c r="O213" s="25">
        <v>0</v>
      </c>
      <c r="P213" s="25">
        <v>0.01227</v>
      </c>
      <c r="Q213" s="25">
        <v>0.53867</v>
      </c>
      <c r="R213" s="25">
        <v>0.0016</v>
      </c>
      <c r="S213" s="25">
        <v>0.03095</v>
      </c>
      <c r="T213" s="25"/>
      <c r="U213" s="73"/>
      <c r="V213" s="97">
        <f t="shared" si="7"/>
        <v>0.67501</v>
      </c>
      <c r="W213" s="96"/>
    </row>
    <row r="214" spans="1:23" ht="12.75">
      <c r="A214" s="84">
        <v>154</v>
      </c>
      <c r="B214" s="23" t="s">
        <v>192</v>
      </c>
      <c r="C214" s="24">
        <v>300</v>
      </c>
      <c r="D214" s="24"/>
      <c r="E214" s="24" t="s">
        <v>157</v>
      </c>
      <c r="F214" s="25">
        <v>0.07545</v>
      </c>
      <c r="G214" s="25">
        <v>0</v>
      </c>
      <c r="H214" s="25">
        <v>0</v>
      </c>
      <c r="I214" s="25">
        <f t="shared" si="6"/>
        <v>0.0121</v>
      </c>
      <c r="J214" s="25">
        <v>0.00796</v>
      </c>
      <c r="K214" s="25">
        <v>0.00414</v>
      </c>
      <c r="L214" s="25">
        <v>0</v>
      </c>
      <c r="M214" s="25">
        <v>0</v>
      </c>
      <c r="N214" s="25">
        <v>0</v>
      </c>
      <c r="O214" s="25">
        <v>0</v>
      </c>
      <c r="P214" s="25">
        <v>0.03374</v>
      </c>
      <c r="Q214" s="25">
        <v>0.3871</v>
      </c>
      <c r="R214" s="25">
        <v>0.01401</v>
      </c>
      <c r="S214" s="25">
        <v>0.02961</v>
      </c>
      <c r="T214" s="25"/>
      <c r="U214" s="73"/>
      <c r="V214" s="97">
        <f t="shared" si="7"/>
        <v>0.55201</v>
      </c>
      <c r="W214" s="96"/>
    </row>
    <row r="215" spans="1:23" ht="12.75">
      <c r="A215" s="84">
        <v>155</v>
      </c>
      <c r="B215" s="23" t="s">
        <v>192</v>
      </c>
      <c r="C215" s="24">
        <v>304</v>
      </c>
      <c r="D215" s="24"/>
      <c r="E215" s="24" t="s">
        <v>157</v>
      </c>
      <c r="F215" s="25">
        <v>0.06477</v>
      </c>
      <c r="G215" s="25">
        <v>0</v>
      </c>
      <c r="H215" s="25">
        <v>0</v>
      </c>
      <c r="I215" s="25">
        <f t="shared" si="6"/>
        <v>0.01262</v>
      </c>
      <c r="J215" s="25">
        <v>0.0083</v>
      </c>
      <c r="K215" s="25">
        <v>0.00432</v>
      </c>
      <c r="L215" s="25">
        <v>0</v>
      </c>
      <c r="M215" s="25">
        <v>0</v>
      </c>
      <c r="N215" s="25">
        <v>0</v>
      </c>
      <c r="O215" s="25">
        <v>0</v>
      </c>
      <c r="P215" s="25">
        <v>0.03521</v>
      </c>
      <c r="Q215" s="25">
        <v>0.39557</v>
      </c>
      <c r="R215" s="25">
        <v>0.01162</v>
      </c>
      <c r="S215" s="25">
        <v>0.03222</v>
      </c>
      <c r="T215" s="25"/>
      <c r="U215" s="73"/>
      <c r="V215" s="97">
        <f t="shared" si="7"/>
        <v>0.55201</v>
      </c>
      <c r="W215" s="96"/>
    </row>
    <row r="216" spans="1:23" ht="12.75">
      <c r="A216" s="84">
        <v>156</v>
      </c>
      <c r="B216" s="23" t="s">
        <v>192</v>
      </c>
      <c r="C216" s="24">
        <v>306</v>
      </c>
      <c r="D216" s="24"/>
      <c r="E216" s="24" t="s">
        <v>157</v>
      </c>
      <c r="F216" s="25">
        <v>0.10018</v>
      </c>
      <c r="G216" s="25">
        <v>0</v>
      </c>
      <c r="H216" s="25">
        <v>0</v>
      </c>
      <c r="I216" s="25">
        <f t="shared" si="6"/>
        <v>0.0073100000000000005</v>
      </c>
      <c r="J216" s="25">
        <v>0.00474</v>
      </c>
      <c r="K216" s="25">
        <v>0.00257</v>
      </c>
      <c r="L216" s="25">
        <v>0</v>
      </c>
      <c r="M216" s="25">
        <v>0</v>
      </c>
      <c r="N216" s="25">
        <v>0</v>
      </c>
      <c r="O216" s="25">
        <v>0</v>
      </c>
      <c r="P216" s="25">
        <v>0.01541</v>
      </c>
      <c r="Q216" s="25">
        <v>0.25155</v>
      </c>
      <c r="R216" s="25">
        <v>0.02154</v>
      </c>
      <c r="S216" s="25">
        <v>0.01601</v>
      </c>
      <c r="T216" s="25"/>
      <c r="U216" s="73"/>
      <c r="V216" s="97">
        <f t="shared" si="7"/>
        <v>0.412</v>
      </c>
      <c r="W216" s="96"/>
    </row>
    <row r="217" spans="1:23" ht="12.75">
      <c r="A217" s="84">
        <v>157</v>
      </c>
      <c r="B217" s="23" t="s">
        <v>193</v>
      </c>
      <c r="C217" s="24">
        <v>3</v>
      </c>
      <c r="D217" s="24"/>
      <c r="E217" s="24" t="s">
        <v>157</v>
      </c>
      <c r="F217" s="25">
        <v>0</v>
      </c>
      <c r="G217" s="25">
        <v>0</v>
      </c>
      <c r="H217" s="25">
        <v>0</v>
      </c>
      <c r="I217" s="25">
        <f t="shared" si="6"/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0.07</v>
      </c>
      <c r="Q217" s="25">
        <v>0</v>
      </c>
      <c r="R217" s="25">
        <v>0</v>
      </c>
      <c r="S217" s="25">
        <v>0</v>
      </c>
      <c r="T217" s="25"/>
      <c r="U217" s="73"/>
      <c r="V217" s="97">
        <f t="shared" si="7"/>
        <v>0.07</v>
      </c>
      <c r="W217" s="96"/>
    </row>
    <row r="218" spans="1:23" ht="12.75">
      <c r="A218" s="216">
        <v>158</v>
      </c>
      <c r="B218" s="217" t="s">
        <v>194</v>
      </c>
      <c r="C218" s="218" t="s">
        <v>195</v>
      </c>
      <c r="D218" s="24"/>
      <c r="E218" s="24" t="s">
        <v>157</v>
      </c>
      <c r="F218" s="25">
        <v>0.14913</v>
      </c>
      <c r="G218" s="25">
        <v>0.11989</v>
      </c>
      <c r="H218" s="25">
        <v>0.00097</v>
      </c>
      <c r="I218" s="25">
        <f t="shared" si="6"/>
        <v>0.03216</v>
      </c>
      <c r="J218" s="25">
        <v>0.00487</v>
      </c>
      <c r="K218" s="25">
        <v>0.00195</v>
      </c>
      <c r="L218" s="25">
        <v>0</v>
      </c>
      <c r="M218" s="25">
        <v>0.02534</v>
      </c>
      <c r="N218" s="25">
        <v>0.00731</v>
      </c>
      <c r="O218" s="25">
        <v>0.00828</v>
      </c>
      <c r="P218" s="25">
        <v>0.04971</v>
      </c>
      <c r="Q218" s="25">
        <v>0.56298</v>
      </c>
      <c r="R218" s="25">
        <v>0.03314</v>
      </c>
      <c r="S218" s="25">
        <v>0.06043</v>
      </c>
      <c r="T218" s="25"/>
      <c r="U218" s="73"/>
      <c r="V218" s="97">
        <f t="shared" si="7"/>
        <v>1.024</v>
      </c>
      <c r="W218" s="96"/>
    </row>
    <row r="219" spans="1:23" ht="12.75">
      <c r="A219" s="216"/>
      <c r="B219" s="217"/>
      <c r="C219" s="218"/>
      <c r="D219" s="24"/>
      <c r="E219" s="24" t="s">
        <v>162</v>
      </c>
      <c r="F219" s="25">
        <v>0.14913</v>
      </c>
      <c r="G219" s="25">
        <v>0.11989</v>
      </c>
      <c r="H219" s="25">
        <v>0.00097</v>
      </c>
      <c r="I219" s="25">
        <f t="shared" si="6"/>
        <v>0.03216</v>
      </c>
      <c r="J219" s="25">
        <v>0.00487</v>
      </c>
      <c r="K219" s="25">
        <v>0.00195</v>
      </c>
      <c r="L219" s="25">
        <v>0</v>
      </c>
      <c r="M219" s="25">
        <v>0.02534</v>
      </c>
      <c r="N219" s="25">
        <v>0.00731</v>
      </c>
      <c r="O219" s="25">
        <v>0.00828</v>
      </c>
      <c r="P219" s="25">
        <v>0.04971</v>
      </c>
      <c r="Q219" s="25">
        <v>0.48297</v>
      </c>
      <c r="R219" s="25">
        <v>0.03314</v>
      </c>
      <c r="S219" s="25">
        <v>0.06043</v>
      </c>
      <c r="T219" s="25"/>
      <c r="U219" s="73"/>
      <c r="V219" s="97">
        <f t="shared" si="7"/>
        <v>0.9439900000000001</v>
      </c>
      <c r="W219" s="96"/>
    </row>
    <row r="220" spans="1:23" ht="12.75">
      <c r="A220" s="84">
        <v>159</v>
      </c>
      <c r="B220" s="26" t="s">
        <v>196</v>
      </c>
      <c r="C220" s="27">
        <v>2</v>
      </c>
      <c r="D220" s="27"/>
      <c r="E220" s="24" t="s">
        <v>157</v>
      </c>
      <c r="F220" s="25">
        <v>0.03349</v>
      </c>
      <c r="G220" s="25">
        <v>0</v>
      </c>
      <c r="H220" s="25">
        <v>0</v>
      </c>
      <c r="I220" s="25">
        <f t="shared" si="6"/>
        <v>0.04279</v>
      </c>
      <c r="J220" s="25">
        <v>0.01178</v>
      </c>
      <c r="K220" s="25">
        <v>0.00496</v>
      </c>
      <c r="L220" s="25">
        <v>0</v>
      </c>
      <c r="M220" s="25">
        <v>0.02605</v>
      </c>
      <c r="N220" s="25">
        <v>0</v>
      </c>
      <c r="O220" s="25">
        <v>0</v>
      </c>
      <c r="P220" s="25">
        <v>0.15195</v>
      </c>
      <c r="Q220" s="25">
        <v>0.40438</v>
      </c>
      <c r="R220" s="25">
        <v>0.00372</v>
      </c>
      <c r="S220" s="25">
        <v>0.07567</v>
      </c>
      <c r="T220" s="25"/>
      <c r="U220" s="73"/>
      <c r="V220" s="97">
        <f t="shared" si="7"/>
        <v>0.7120000000000001</v>
      </c>
      <c r="W220" s="96"/>
    </row>
    <row r="221" spans="1:23" ht="12.75">
      <c r="A221" s="84">
        <v>160</v>
      </c>
      <c r="B221" s="26" t="s">
        <v>196</v>
      </c>
      <c r="C221" s="27">
        <v>4</v>
      </c>
      <c r="D221" s="27"/>
      <c r="E221" s="24" t="s">
        <v>157</v>
      </c>
      <c r="F221" s="25">
        <v>0.23699</v>
      </c>
      <c r="G221" s="25">
        <v>0</v>
      </c>
      <c r="H221" s="25">
        <v>0</v>
      </c>
      <c r="I221" s="25">
        <f t="shared" si="6"/>
        <v>0.00888</v>
      </c>
      <c r="J221" s="25">
        <v>0.00444</v>
      </c>
      <c r="K221" s="25">
        <v>0.00444</v>
      </c>
      <c r="L221" s="25">
        <v>0</v>
      </c>
      <c r="M221" s="25">
        <v>0</v>
      </c>
      <c r="N221" s="25">
        <v>0</v>
      </c>
      <c r="O221" s="25">
        <v>0</v>
      </c>
      <c r="P221" s="25">
        <v>0.04987</v>
      </c>
      <c r="Q221" s="25">
        <v>0.16195</v>
      </c>
      <c r="R221" s="25">
        <v>0.03802</v>
      </c>
      <c r="S221" s="25">
        <v>0.05629</v>
      </c>
      <c r="T221" s="25"/>
      <c r="U221" s="73"/>
      <c r="V221" s="97">
        <f t="shared" si="7"/>
        <v>0.552</v>
      </c>
      <c r="W221" s="96"/>
    </row>
    <row r="222" spans="1:23" ht="12.75">
      <c r="A222" s="84">
        <v>161</v>
      </c>
      <c r="B222" s="26" t="s">
        <v>196</v>
      </c>
      <c r="C222" s="27">
        <v>6</v>
      </c>
      <c r="D222" s="27"/>
      <c r="E222" s="24" t="s">
        <v>157</v>
      </c>
      <c r="F222" s="25">
        <v>0.01577</v>
      </c>
      <c r="G222" s="25">
        <v>0</v>
      </c>
      <c r="H222" s="25">
        <v>0</v>
      </c>
      <c r="I222" s="25">
        <f t="shared" si="6"/>
        <v>0.05821</v>
      </c>
      <c r="J222" s="25">
        <v>0.00864</v>
      </c>
      <c r="K222" s="25">
        <v>0.00488</v>
      </c>
      <c r="L222" s="25">
        <v>0</v>
      </c>
      <c r="M222" s="25">
        <v>0.04469</v>
      </c>
      <c r="N222" s="25">
        <v>0</v>
      </c>
      <c r="O222" s="25">
        <v>0</v>
      </c>
      <c r="P222" s="25">
        <v>0.08938</v>
      </c>
      <c r="Q222" s="25">
        <v>0.51447</v>
      </c>
      <c r="R222" s="25">
        <v>0.00263</v>
      </c>
      <c r="S222" s="25">
        <v>0.03154</v>
      </c>
      <c r="T222" s="25"/>
      <c r="U222" s="73"/>
      <c r="V222" s="97">
        <f t="shared" si="7"/>
        <v>0.712</v>
      </c>
      <c r="W222" s="96"/>
    </row>
    <row r="223" spans="1:23" ht="12.75">
      <c r="A223" s="216">
        <v>162</v>
      </c>
      <c r="B223" s="217" t="s">
        <v>196</v>
      </c>
      <c r="C223" s="218">
        <v>24</v>
      </c>
      <c r="D223" s="24"/>
      <c r="E223" s="24" t="s">
        <v>157</v>
      </c>
      <c r="F223" s="25">
        <v>0.16944</v>
      </c>
      <c r="G223" s="25">
        <v>0.09874</v>
      </c>
      <c r="H223" s="25">
        <v>0.00122</v>
      </c>
      <c r="I223" s="25">
        <f t="shared" si="6"/>
        <v>0.03616</v>
      </c>
      <c r="J223" s="25">
        <v>0.00406</v>
      </c>
      <c r="K223" s="25">
        <v>0.00366</v>
      </c>
      <c r="L223" s="25">
        <v>0.00731</v>
      </c>
      <c r="M223" s="25">
        <v>0.02113</v>
      </c>
      <c r="N223" s="25">
        <v>0.0061</v>
      </c>
      <c r="O223" s="25">
        <v>0.00691</v>
      </c>
      <c r="P223" s="25">
        <v>0.03088</v>
      </c>
      <c r="Q223" s="25">
        <v>0.6669099999999999</v>
      </c>
      <c r="R223" s="25">
        <v>0.04063</v>
      </c>
      <c r="S223" s="25">
        <v>0.05201</v>
      </c>
      <c r="T223" s="25"/>
      <c r="U223" s="73"/>
      <c r="V223" s="97">
        <f t="shared" si="7"/>
        <v>1.109</v>
      </c>
      <c r="W223" s="96"/>
    </row>
    <row r="224" spans="1:23" ht="12.75">
      <c r="A224" s="216"/>
      <c r="B224" s="217"/>
      <c r="C224" s="218"/>
      <c r="D224" s="24"/>
      <c r="E224" s="24" t="s">
        <v>162</v>
      </c>
      <c r="F224" s="25">
        <v>0.16944</v>
      </c>
      <c r="G224" s="25">
        <v>0.09874</v>
      </c>
      <c r="H224" s="25">
        <v>0.00122</v>
      </c>
      <c r="I224" s="25">
        <f t="shared" si="6"/>
        <v>0.03616</v>
      </c>
      <c r="J224" s="25">
        <v>0.00406</v>
      </c>
      <c r="K224" s="25">
        <v>0.00366</v>
      </c>
      <c r="L224" s="25">
        <v>0.00731</v>
      </c>
      <c r="M224" s="25">
        <v>0.02113</v>
      </c>
      <c r="N224" s="25">
        <v>0.0061</v>
      </c>
      <c r="O224" s="25">
        <v>0.00691</v>
      </c>
      <c r="P224" s="25">
        <v>0.03088</v>
      </c>
      <c r="Q224" s="25">
        <v>0.5449</v>
      </c>
      <c r="R224" s="25">
        <v>0.04063</v>
      </c>
      <c r="S224" s="25">
        <v>0.05201</v>
      </c>
      <c r="T224" s="25"/>
      <c r="U224" s="73"/>
      <c r="V224" s="97">
        <f t="shared" si="7"/>
        <v>0.98699</v>
      </c>
      <c r="W224" s="96"/>
    </row>
    <row r="225" spans="1:23" ht="12.75">
      <c r="A225" s="216"/>
      <c r="B225" s="217"/>
      <c r="C225" s="218"/>
      <c r="D225" s="24"/>
      <c r="E225" s="24" t="s">
        <v>167</v>
      </c>
      <c r="F225" s="25">
        <v>0.16944</v>
      </c>
      <c r="G225" s="25">
        <v>0.09874</v>
      </c>
      <c r="H225" s="25">
        <v>0.00122</v>
      </c>
      <c r="I225" s="25">
        <f t="shared" si="6"/>
        <v>0.03616</v>
      </c>
      <c r="J225" s="25">
        <v>0.00406</v>
      </c>
      <c r="K225" s="25">
        <v>0.00366</v>
      </c>
      <c r="L225" s="25">
        <v>0.00731</v>
      </c>
      <c r="M225" s="25">
        <v>0.02113</v>
      </c>
      <c r="N225" s="25">
        <v>0.0061</v>
      </c>
      <c r="O225" s="25">
        <v>0.00691</v>
      </c>
      <c r="P225" s="25">
        <v>0.03088</v>
      </c>
      <c r="Q225" s="25">
        <v>0.5869099999999998</v>
      </c>
      <c r="R225" s="25">
        <v>0.04063</v>
      </c>
      <c r="S225" s="25">
        <v>0.05201</v>
      </c>
      <c r="T225" s="25"/>
      <c r="U225" s="73"/>
      <c r="V225" s="97">
        <f t="shared" si="7"/>
        <v>1.029</v>
      </c>
      <c r="W225" s="96"/>
    </row>
    <row r="226" spans="1:23" ht="12.75">
      <c r="A226" s="216">
        <v>163</v>
      </c>
      <c r="B226" s="217" t="s">
        <v>196</v>
      </c>
      <c r="C226" s="218">
        <v>26</v>
      </c>
      <c r="D226" s="24"/>
      <c r="E226" s="24" t="s">
        <v>157</v>
      </c>
      <c r="F226" s="25">
        <v>0.17214</v>
      </c>
      <c r="G226" s="25">
        <v>0.09312</v>
      </c>
      <c r="H226" s="25">
        <v>0.00128</v>
      </c>
      <c r="I226" s="25">
        <f t="shared" si="6"/>
        <v>0.029040000000000003</v>
      </c>
      <c r="J226" s="25">
        <v>0.0047</v>
      </c>
      <c r="K226" s="25">
        <v>0.00384</v>
      </c>
      <c r="L226" s="25">
        <v>0</v>
      </c>
      <c r="M226" s="25">
        <v>0.0205</v>
      </c>
      <c r="N226" s="25">
        <v>0.01666</v>
      </c>
      <c r="O226" s="25">
        <v>0.01922</v>
      </c>
      <c r="P226" s="25">
        <v>0.01367</v>
      </c>
      <c r="Q226" s="25">
        <v>0.5887500000000002</v>
      </c>
      <c r="R226" s="25">
        <v>0.03972</v>
      </c>
      <c r="S226" s="25">
        <v>0.0504</v>
      </c>
      <c r="T226" s="25"/>
      <c r="U226" s="73"/>
      <c r="V226" s="97">
        <f t="shared" si="7"/>
        <v>1.024</v>
      </c>
      <c r="W226" s="96"/>
    </row>
    <row r="227" spans="1:23" ht="12.75">
      <c r="A227" s="216"/>
      <c r="B227" s="217"/>
      <c r="C227" s="218"/>
      <c r="D227" s="24"/>
      <c r="E227" s="24" t="s">
        <v>162</v>
      </c>
      <c r="F227" s="25">
        <v>0.17214</v>
      </c>
      <c r="G227" s="25">
        <v>0.09312</v>
      </c>
      <c r="H227" s="25">
        <v>0.00128</v>
      </c>
      <c r="I227" s="25">
        <f t="shared" si="6"/>
        <v>0.029040000000000003</v>
      </c>
      <c r="J227" s="25">
        <v>0.0047</v>
      </c>
      <c r="K227" s="25">
        <v>0.00384</v>
      </c>
      <c r="L227" s="25">
        <v>0</v>
      </c>
      <c r="M227" s="25">
        <v>0.0205</v>
      </c>
      <c r="N227" s="25">
        <v>0.01666</v>
      </c>
      <c r="O227" s="25">
        <v>0.01922</v>
      </c>
      <c r="P227" s="25">
        <v>0.01367</v>
      </c>
      <c r="Q227" s="25">
        <v>0.50873</v>
      </c>
      <c r="R227" s="25">
        <v>0.03972</v>
      </c>
      <c r="S227" s="25">
        <v>0.0504</v>
      </c>
      <c r="T227" s="25"/>
      <c r="U227" s="73"/>
      <c r="V227" s="97">
        <f t="shared" si="7"/>
        <v>0.9439799999999998</v>
      </c>
      <c r="W227" s="96"/>
    </row>
    <row r="228" spans="1:23" ht="12.75">
      <c r="A228" s="216">
        <v>164</v>
      </c>
      <c r="B228" s="217" t="s">
        <v>196</v>
      </c>
      <c r="C228" s="218">
        <v>28</v>
      </c>
      <c r="D228" s="24"/>
      <c r="E228" s="24" t="s">
        <v>157</v>
      </c>
      <c r="F228" s="25">
        <v>0.0823</v>
      </c>
      <c r="G228" s="25">
        <v>0.10892</v>
      </c>
      <c r="H228" s="25">
        <v>0.00104</v>
      </c>
      <c r="I228" s="25">
        <f t="shared" si="6"/>
        <v>0.02593</v>
      </c>
      <c r="J228" s="25">
        <v>0.00484</v>
      </c>
      <c r="K228" s="25">
        <v>0.00415</v>
      </c>
      <c r="L228" s="25">
        <v>0</v>
      </c>
      <c r="M228" s="25">
        <v>0.01694</v>
      </c>
      <c r="N228" s="25">
        <v>0.01729</v>
      </c>
      <c r="O228" s="25">
        <v>0.02006</v>
      </c>
      <c r="P228" s="25">
        <v>0.01418</v>
      </c>
      <c r="Q228" s="25">
        <v>0.69377</v>
      </c>
      <c r="R228" s="25">
        <v>0.01971</v>
      </c>
      <c r="S228" s="25">
        <v>0.0408</v>
      </c>
      <c r="T228" s="25"/>
      <c r="U228" s="73"/>
      <c r="V228" s="97">
        <f t="shared" si="7"/>
        <v>1.024</v>
      </c>
      <c r="W228" s="96"/>
    </row>
    <row r="229" spans="1:23" ht="12.75">
      <c r="A229" s="216"/>
      <c r="B229" s="217"/>
      <c r="C229" s="218"/>
      <c r="D229" s="24"/>
      <c r="E229" s="24" t="s">
        <v>162</v>
      </c>
      <c r="F229" s="25">
        <v>0.0823</v>
      </c>
      <c r="G229" s="25">
        <v>0.10892</v>
      </c>
      <c r="H229" s="25">
        <v>0.00104</v>
      </c>
      <c r="I229" s="25">
        <f t="shared" si="6"/>
        <v>0.02593</v>
      </c>
      <c r="J229" s="25">
        <v>0.00484</v>
      </c>
      <c r="K229" s="25">
        <v>0.00415</v>
      </c>
      <c r="L229" s="25">
        <v>0</v>
      </c>
      <c r="M229" s="25">
        <v>0.01694</v>
      </c>
      <c r="N229" s="25">
        <v>0.01729</v>
      </c>
      <c r="O229" s="25">
        <v>0.02006</v>
      </c>
      <c r="P229" s="25">
        <v>0.01418</v>
      </c>
      <c r="Q229" s="25">
        <v>0.61377</v>
      </c>
      <c r="R229" s="25">
        <v>0.01971</v>
      </c>
      <c r="S229" s="25">
        <v>0.0408</v>
      </c>
      <c r="T229" s="25"/>
      <c r="U229" s="73"/>
      <c r="V229" s="97">
        <f t="shared" si="7"/>
        <v>0.9440000000000001</v>
      </c>
      <c r="W229" s="96"/>
    </row>
    <row r="230" spans="1:23" ht="12.75">
      <c r="A230" s="84">
        <v>165</v>
      </c>
      <c r="B230" s="26" t="s">
        <v>196</v>
      </c>
      <c r="C230" s="27">
        <v>47</v>
      </c>
      <c r="D230" s="27"/>
      <c r="E230" s="24" t="s">
        <v>157</v>
      </c>
      <c r="F230" s="25">
        <v>0</v>
      </c>
      <c r="G230" s="25">
        <v>0</v>
      </c>
      <c r="H230" s="25">
        <v>0</v>
      </c>
      <c r="I230" s="25">
        <f t="shared" si="6"/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0.031</v>
      </c>
      <c r="Q230" s="25">
        <v>0</v>
      </c>
      <c r="R230" s="25">
        <v>0</v>
      </c>
      <c r="S230" s="25">
        <v>0</v>
      </c>
      <c r="T230" s="25"/>
      <c r="U230" s="73"/>
      <c r="V230" s="97">
        <f t="shared" si="7"/>
        <v>0.031</v>
      </c>
      <c r="W230" s="96"/>
    </row>
    <row r="231" spans="1:23" ht="12.75">
      <c r="A231" s="84">
        <v>166</v>
      </c>
      <c r="B231" s="26" t="s">
        <v>196</v>
      </c>
      <c r="C231" s="27">
        <v>49</v>
      </c>
      <c r="D231" s="27"/>
      <c r="E231" s="24" t="s">
        <v>157</v>
      </c>
      <c r="F231" s="25">
        <v>0</v>
      </c>
      <c r="G231" s="25">
        <v>0</v>
      </c>
      <c r="H231" s="25">
        <v>0</v>
      </c>
      <c r="I231" s="25">
        <f t="shared" si="6"/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0.028</v>
      </c>
      <c r="Q231" s="25">
        <v>0</v>
      </c>
      <c r="R231" s="25">
        <v>0</v>
      </c>
      <c r="S231" s="25">
        <v>0</v>
      </c>
      <c r="T231" s="25"/>
      <c r="U231" s="73"/>
      <c r="V231" s="97">
        <f t="shared" si="7"/>
        <v>0.028</v>
      </c>
      <c r="W231" s="96"/>
    </row>
    <row r="232" spans="1:23" ht="12.75">
      <c r="A232" s="84">
        <v>167</v>
      </c>
      <c r="B232" s="26" t="s">
        <v>196</v>
      </c>
      <c r="C232" s="24">
        <v>69</v>
      </c>
      <c r="D232" s="24"/>
      <c r="E232" s="24" t="s">
        <v>157</v>
      </c>
      <c r="F232" s="25">
        <v>0</v>
      </c>
      <c r="G232" s="25">
        <v>0</v>
      </c>
      <c r="H232" s="25">
        <v>0</v>
      </c>
      <c r="I232" s="25">
        <f t="shared" si="6"/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0.07</v>
      </c>
      <c r="Q232" s="25">
        <v>0</v>
      </c>
      <c r="R232" s="25">
        <v>0</v>
      </c>
      <c r="S232" s="25">
        <v>0</v>
      </c>
      <c r="T232" s="25"/>
      <c r="U232" s="73"/>
      <c r="V232" s="97">
        <f t="shared" si="7"/>
        <v>0.07</v>
      </c>
      <c r="W232" s="96"/>
    </row>
    <row r="233" spans="1:23" ht="12.75">
      <c r="A233" s="84">
        <v>168</v>
      </c>
      <c r="B233" s="26" t="s">
        <v>196</v>
      </c>
      <c r="C233" s="24">
        <v>98</v>
      </c>
      <c r="D233" s="24"/>
      <c r="E233" s="24" t="s">
        <v>157</v>
      </c>
      <c r="F233" s="25">
        <v>0.04572</v>
      </c>
      <c r="G233" s="25">
        <v>0</v>
      </c>
      <c r="H233" s="25">
        <v>0</v>
      </c>
      <c r="I233" s="25">
        <f t="shared" si="6"/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0.05043</v>
      </c>
      <c r="Q233" s="25">
        <v>0.4145</v>
      </c>
      <c r="R233" s="25">
        <v>0.00773</v>
      </c>
      <c r="S233" s="25">
        <v>0.03362</v>
      </c>
      <c r="T233" s="25"/>
      <c r="U233" s="73"/>
      <c r="V233" s="97">
        <f t="shared" si="7"/>
        <v>0.5519999999999999</v>
      </c>
      <c r="W233" s="96"/>
    </row>
    <row r="234" spans="1:23" ht="12.75">
      <c r="A234" s="84">
        <v>169</v>
      </c>
      <c r="B234" s="26" t="s">
        <v>196</v>
      </c>
      <c r="C234" s="24">
        <v>100</v>
      </c>
      <c r="D234" s="24"/>
      <c r="E234" s="24" t="s">
        <v>157</v>
      </c>
      <c r="F234" s="25">
        <v>0.04788</v>
      </c>
      <c r="G234" s="25">
        <v>0</v>
      </c>
      <c r="H234" s="25">
        <v>0</v>
      </c>
      <c r="I234" s="25">
        <f t="shared" si="6"/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0.06171</v>
      </c>
      <c r="Q234" s="25">
        <v>0.40093</v>
      </c>
      <c r="R234" s="25">
        <v>0.00809</v>
      </c>
      <c r="S234" s="25">
        <v>0.03338</v>
      </c>
      <c r="T234" s="25"/>
      <c r="U234" s="73"/>
      <c r="V234" s="97">
        <f t="shared" si="7"/>
        <v>0.5519900000000001</v>
      </c>
      <c r="W234" s="96"/>
    </row>
    <row r="235" spans="1:23" ht="12.75">
      <c r="A235" s="84">
        <v>170</v>
      </c>
      <c r="B235" s="26" t="s">
        <v>196</v>
      </c>
      <c r="C235" s="24">
        <v>102</v>
      </c>
      <c r="D235" s="24"/>
      <c r="E235" s="24" t="s">
        <v>157</v>
      </c>
      <c r="F235" s="25">
        <v>0.0465</v>
      </c>
      <c r="G235" s="25">
        <v>0</v>
      </c>
      <c r="H235" s="25">
        <v>0</v>
      </c>
      <c r="I235" s="25">
        <f t="shared" si="6"/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0.06235</v>
      </c>
      <c r="Q235" s="25">
        <v>0.39947</v>
      </c>
      <c r="R235" s="25">
        <v>0.0074</v>
      </c>
      <c r="S235" s="25">
        <v>0.03628</v>
      </c>
      <c r="T235" s="25"/>
      <c r="U235" s="73"/>
      <c r="V235" s="97">
        <f t="shared" si="7"/>
        <v>0.5519999999999999</v>
      </c>
      <c r="W235" s="96"/>
    </row>
    <row r="236" spans="1:23" ht="12.75">
      <c r="A236" s="84">
        <v>171</v>
      </c>
      <c r="B236" s="26" t="s">
        <v>196</v>
      </c>
      <c r="C236" s="24">
        <v>104</v>
      </c>
      <c r="D236" s="24"/>
      <c r="E236" s="24" t="s">
        <v>157</v>
      </c>
      <c r="F236" s="25">
        <v>0.06543</v>
      </c>
      <c r="G236" s="25">
        <v>0</v>
      </c>
      <c r="H236" s="25">
        <v>0</v>
      </c>
      <c r="I236" s="25">
        <f t="shared" si="6"/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25">
        <v>0.05845</v>
      </c>
      <c r="Q236" s="25">
        <v>0.38427</v>
      </c>
      <c r="R236" s="25">
        <v>0.01162</v>
      </c>
      <c r="S236" s="25">
        <v>0.03222</v>
      </c>
      <c r="T236" s="25"/>
      <c r="U236" s="73"/>
      <c r="V236" s="97">
        <f t="shared" si="7"/>
        <v>0.55199</v>
      </c>
      <c r="W236" s="96"/>
    </row>
    <row r="237" spans="1:23" ht="12.75">
      <c r="A237" s="84">
        <v>172</v>
      </c>
      <c r="B237" s="26" t="s">
        <v>196</v>
      </c>
      <c r="C237" s="24">
        <v>106</v>
      </c>
      <c r="D237" s="24"/>
      <c r="E237" s="24" t="s">
        <v>157</v>
      </c>
      <c r="F237" s="25">
        <v>0.10331</v>
      </c>
      <c r="G237" s="25">
        <v>0</v>
      </c>
      <c r="H237" s="25">
        <v>0</v>
      </c>
      <c r="I237" s="25">
        <f t="shared" si="6"/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5">
        <v>0.05251</v>
      </c>
      <c r="Q237" s="25">
        <v>0.33</v>
      </c>
      <c r="R237" s="25">
        <v>0.01537</v>
      </c>
      <c r="S237" s="25">
        <v>0.0508</v>
      </c>
      <c r="T237" s="25"/>
      <c r="U237" s="73"/>
      <c r="V237" s="97">
        <f t="shared" si="7"/>
        <v>0.55199</v>
      </c>
      <c r="W237" s="96"/>
    </row>
    <row r="238" spans="1:23" ht="12.75">
      <c r="A238" s="84">
        <v>173</v>
      </c>
      <c r="B238" s="26" t="s">
        <v>196</v>
      </c>
      <c r="C238" s="24">
        <v>112</v>
      </c>
      <c r="D238" s="24"/>
      <c r="E238" s="24" t="s">
        <v>157</v>
      </c>
      <c r="F238" s="25">
        <v>0.07371</v>
      </c>
      <c r="G238" s="25">
        <v>0</v>
      </c>
      <c r="H238" s="25">
        <v>0</v>
      </c>
      <c r="I238" s="25">
        <f t="shared" si="6"/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0.04225</v>
      </c>
      <c r="Q238" s="25">
        <v>0.2508</v>
      </c>
      <c r="R238" s="25">
        <v>0.01169</v>
      </c>
      <c r="S238" s="25">
        <v>0.03356</v>
      </c>
      <c r="T238" s="25"/>
      <c r="U238" s="73"/>
      <c r="V238" s="97">
        <f t="shared" si="7"/>
        <v>0.41201000000000004</v>
      </c>
      <c r="W238" s="96"/>
    </row>
    <row r="239" spans="1:23" ht="12.75">
      <c r="A239" s="84">
        <v>174</v>
      </c>
      <c r="B239" s="26" t="s">
        <v>196</v>
      </c>
      <c r="C239" s="24">
        <v>114</v>
      </c>
      <c r="D239" s="24"/>
      <c r="E239" s="24" t="s">
        <v>157</v>
      </c>
      <c r="F239" s="25">
        <v>0.05402</v>
      </c>
      <c r="G239" s="25">
        <v>0</v>
      </c>
      <c r="H239" s="25">
        <v>0</v>
      </c>
      <c r="I239" s="25">
        <f t="shared" si="6"/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0.04608</v>
      </c>
      <c r="Q239" s="25">
        <v>0.26826</v>
      </c>
      <c r="R239" s="25">
        <v>0.00793</v>
      </c>
      <c r="S239" s="25">
        <v>0.03571</v>
      </c>
      <c r="T239" s="25"/>
      <c r="U239" s="73"/>
      <c r="V239" s="97">
        <f t="shared" si="7"/>
        <v>0.41200000000000003</v>
      </c>
      <c r="W239" s="96"/>
    </row>
    <row r="240" spans="1:23" ht="12.75">
      <c r="A240" s="84">
        <v>175</v>
      </c>
      <c r="B240" s="26" t="s">
        <v>196</v>
      </c>
      <c r="C240" s="24">
        <v>183</v>
      </c>
      <c r="D240" s="24"/>
      <c r="E240" s="24" t="s">
        <v>157</v>
      </c>
      <c r="F240" s="25">
        <v>0</v>
      </c>
      <c r="G240" s="25">
        <v>0</v>
      </c>
      <c r="H240" s="25">
        <v>0</v>
      </c>
      <c r="I240" s="25">
        <f t="shared" si="6"/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0.045</v>
      </c>
      <c r="Q240" s="25">
        <v>0</v>
      </c>
      <c r="R240" s="25">
        <v>0</v>
      </c>
      <c r="S240" s="25">
        <v>0</v>
      </c>
      <c r="T240" s="25"/>
      <c r="U240" s="73"/>
      <c r="V240" s="97">
        <f t="shared" si="7"/>
        <v>0.045</v>
      </c>
      <c r="W240" s="96"/>
    </row>
    <row r="241" spans="1:23" ht="12.75">
      <c r="A241" s="84">
        <v>176</v>
      </c>
      <c r="B241" s="26" t="s">
        <v>196</v>
      </c>
      <c r="C241" s="24">
        <v>191</v>
      </c>
      <c r="D241" s="24"/>
      <c r="E241" s="24" t="s">
        <v>157</v>
      </c>
      <c r="F241" s="25">
        <v>0.05943</v>
      </c>
      <c r="G241" s="25">
        <v>0</v>
      </c>
      <c r="H241" s="25">
        <v>0</v>
      </c>
      <c r="I241" s="25">
        <f t="shared" si="6"/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0.04556</v>
      </c>
      <c r="Q241" s="25">
        <v>0.22584</v>
      </c>
      <c r="R241" s="25">
        <v>0.00906</v>
      </c>
      <c r="S241" s="25">
        <v>0.03311</v>
      </c>
      <c r="T241" s="25"/>
      <c r="U241" s="73"/>
      <c r="V241" s="97">
        <f t="shared" si="7"/>
        <v>0.373</v>
      </c>
      <c r="W241" s="96"/>
    </row>
    <row r="242" spans="1:23" ht="12.75">
      <c r="A242" s="216">
        <v>177</v>
      </c>
      <c r="B242" s="217" t="s">
        <v>197</v>
      </c>
      <c r="C242" s="218" t="s">
        <v>183</v>
      </c>
      <c r="D242" s="24"/>
      <c r="E242" s="24" t="s">
        <v>157</v>
      </c>
      <c r="F242" s="25">
        <v>0.13664</v>
      </c>
      <c r="G242" s="25">
        <v>0.1137</v>
      </c>
      <c r="H242" s="25">
        <v>0.0015</v>
      </c>
      <c r="I242" s="25">
        <f t="shared" si="6"/>
        <v>0.03939</v>
      </c>
      <c r="J242" s="25">
        <v>0.00698</v>
      </c>
      <c r="K242" s="25">
        <v>0.00349</v>
      </c>
      <c r="L242" s="25">
        <v>0</v>
      </c>
      <c r="M242" s="25">
        <v>0.02892</v>
      </c>
      <c r="N242" s="25">
        <v>0.02144</v>
      </c>
      <c r="O242" s="25">
        <v>0.02493</v>
      </c>
      <c r="P242" s="25">
        <v>0.01596</v>
      </c>
      <c r="Q242" s="25">
        <v>0.58367</v>
      </c>
      <c r="R242" s="25">
        <v>0.02942</v>
      </c>
      <c r="S242" s="25">
        <v>0.05735</v>
      </c>
      <c r="T242" s="25"/>
      <c r="U242" s="73"/>
      <c r="V242" s="97">
        <f t="shared" si="7"/>
        <v>1.024</v>
      </c>
      <c r="W242" s="96"/>
    </row>
    <row r="243" spans="1:23" ht="12.75">
      <c r="A243" s="216"/>
      <c r="B243" s="217"/>
      <c r="C243" s="218"/>
      <c r="D243" s="24"/>
      <c r="E243" s="24" t="s">
        <v>162</v>
      </c>
      <c r="F243" s="25">
        <v>0.13664</v>
      </c>
      <c r="G243" s="25">
        <v>0.1137</v>
      </c>
      <c r="H243" s="25">
        <v>0.0015</v>
      </c>
      <c r="I243" s="25">
        <f t="shared" si="6"/>
        <v>0.03939</v>
      </c>
      <c r="J243" s="25">
        <v>0.00698</v>
      </c>
      <c r="K243" s="25">
        <v>0.00349</v>
      </c>
      <c r="L243" s="25">
        <v>0</v>
      </c>
      <c r="M243" s="25">
        <v>0.02892</v>
      </c>
      <c r="N243" s="25">
        <v>0.02144</v>
      </c>
      <c r="O243" s="25">
        <v>0.02493</v>
      </c>
      <c r="P243" s="25">
        <v>0.01596</v>
      </c>
      <c r="Q243" s="25">
        <v>0.50367</v>
      </c>
      <c r="R243" s="25">
        <v>0.02942</v>
      </c>
      <c r="S243" s="25">
        <v>0.05735</v>
      </c>
      <c r="T243" s="25"/>
      <c r="U243" s="73"/>
      <c r="V243" s="97">
        <f t="shared" si="7"/>
        <v>0.944</v>
      </c>
      <c r="W243" s="96"/>
    </row>
    <row r="244" spans="1:23" ht="12.75">
      <c r="A244" s="84">
        <v>178</v>
      </c>
      <c r="B244" s="23" t="s">
        <v>197</v>
      </c>
      <c r="C244" s="24">
        <v>7</v>
      </c>
      <c r="D244" s="24"/>
      <c r="E244" s="24" t="s">
        <v>157</v>
      </c>
      <c r="F244" s="25">
        <v>0.03128</v>
      </c>
      <c r="G244" s="25">
        <v>0</v>
      </c>
      <c r="H244" s="25">
        <v>0</v>
      </c>
      <c r="I244" s="25">
        <f t="shared" si="6"/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25">
        <v>0.03106</v>
      </c>
      <c r="Q244" s="25">
        <v>0.32325</v>
      </c>
      <c r="R244" s="25">
        <v>0.00555</v>
      </c>
      <c r="S244" s="25">
        <v>0.02086</v>
      </c>
      <c r="T244" s="25"/>
      <c r="U244" s="73"/>
      <c r="V244" s="97">
        <f t="shared" si="7"/>
        <v>0.4119999999999999</v>
      </c>
      <c r="W244" s="96"/>
    </row>
    <row r="245" spans="1:23" ht="12.75">
      <c r="A245" s="84">
        <v>179</v>
      </c>
      <c r="B245" s="23" t="s">
        <v>197</v>
      </c>
      <c r="C245" s="24">
        <v>9</v>
      </c>
      <c r="D245" s="24"/>
      <c r="E245" s="24" t="s">
        <v>157</v>
      </c>
      <c r="F245" s="25">
        <v>0.0303</v>
      </c>
      <c r="G245" s="25">
        <v>0</v>
      </c>
      <c r="H245" s="25">
        <v>0</v>
      </c>
      <c r="I245" s="25">
        <f t="shared" si="6"/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  <c r="P245" s="25">
        <v>0.0312</v>
      </c>
      <c r="Q245" s="25">
        <v>0.32398</v>
      </c>
      <c r="R245" s="25">
        <v>0.00535</v>
      </c>
      <c r="S245" s="25">
        <v>0.02117</v>
      </c>
      <c r="T245" s="25"/>
      <c r="U245" s="73"/>
      <c r="V245" s="97">
        <f t="shared" si="7"/>
        <v>0.412</v>
      </c>
      <c r="W245" s="96"/>
    </row>
    <row r="246" spans="1:23" ht="12.75">
      <c r="A246" s="84">
        <v>180</v>
      </c>
      <c r="B246" s="23" t="s">
        <v>197</v>
      </c>
      <c r="C246" s="24">
        <v>17</v>
      </c>
      <c r="D246" s="24"/>
      <c r="E246" s="24" t="s">
        <v>157</v>
      </c>
      <c r="F246" s="25">
        <v>0</v>
      </c>
      <c r="G246" s="25">
        <v>0</v>
      </c>
      <c r="H246" s="25">
        <v>0</v>
      </c>
      <c r="I246" s="25">
        <f t="shared" si="6"/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25">
        <v>0.07</v>
      </c>
      <c r="Q246" s="25">
        <v>0</v>
      </c>
      <c r="R246" s="25">
        <v>0</v>
      </c>
      <c r="S246" s="25">
        <v>0</v>
      </c>
      <c r="T246" s="25"/>
      <c r="U246" s="73"/>
      <c r="V246" s="97">
        <f t="shared" si="7"/>
        <v>0.07</v>
      </c>
      <c r="W246" s="96"/>
    </row>
    <row r="247" spans="1:23" ht="12.75">
      <c r="A247" s="84">
        <v>181</v>
      </c>
      <c r="B247" s="23" t="s">
        <v>198</v>
      </c>
      <c r="C247" s="24">
        <v>12</v>
      </c>
      <c r="D247" s="24"/>
      <c r="E247" s="24" t="s">
        <v>157</v>
      </c>
      <c r="F247" s="25">
        <v>0</v>
      </c>
      <c r="G247" s="25">
        <v>0</v>
      </c>
      <c r="H247" s="25">
        <v>0</v>
      </c>
      <c r="I247" s="25">
        <f t="shared" si="6"/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0.07</v>
      </c>
      <c r="Q247" s="25">
        <v>0</v>
      </c>
      <c r="R247" s="25">
        <v>0</v>
      </c>
      <c r="S247" s="25">
        <v>0</v>
      </c>
      <c r="T247" s="25"/>
      <c r="U247" s="73"/>
      <c r="V247" s="97">
        <f t="shared" si="7"/>
        <v>0.07</v>
      </c>
      <c r="W247" s="96"/>
    </row>
    <row r="248" spans="1:23" ht="12.75">
      <c r="A248" s="216">
        <v>182</v>
      </c>
      <c r="B248" s="217" t="s">
        <v>199</v>
      </c>
      <c r="C248" s="218">
        <v>96</v>
      </c>
      <c r="D248" s="24" t="s">
        <v>166</v>
      </c>
      <c r="E248" s="24" t="s">
        <v>157</v>
      </c>
      <c r="F248" s="25">
        <v>0.17853</v>
      </c>
      <c r="G248" s="25">
        <v>0.10841</v>
      </c>
      <c r="H248" s="25">
        <v>0.00108</v>
      </c>
      <c r="I248" s="25">
        <f t="shared" si="6"/>
        <v>0.04423</v>
      </c>
      <c r="J248" s="25">
        <v>0.01079</v>
      </c>
      <c r="K248" s="25">
        <v>0.00917</v>
      </c>
      <c r="L248" s="25">
        <v>0.00485</v>
      </c>
      <c r="M248" s="25">
        <v>0.01942</v>
      </c>
      <c r="N248" s="25">
        <v>0.00755</v>
      </c>
      <c r="O248" s="25">
        <v>0.00863</v>
      </c>
      <c r="P248" s="25">
        <v>0.0151</v>
      </c>
      <c r="Q248" s="25">
        <v>0.6440700000000001</v>
      </c>
      <c r="R248" s="25">
        <v>0.03883</v>
      </c>
      <c r="S248" s="25">
        <v>0.06257</v>
      </c>
      <c r="T248" s="25"/>
      <c r="U248" s="73"/>
      <c r="V248" s="97">
        <f t="shared" si="7"/>
        <v>1.1090000000000002</v>
      </c>
      <c r="W248" s="96"/>
    </row>
    <row r="249" spans="1:23" ht="12.75">
      <c r="A249" s="216"/>
      <c r="B249" s="217"/>
      <c r="C249" s="218"/>
      <c r="D249" s="24" t="s">
        <v>166</v>
      </c>
      <c r="E249" s="24" t="s">
        <v>162</v>
      </c>
      <c r="F249" s="25">
        <v>0.17853</v>
      </c>
      <c r="G249" s="25">
        <v>0.10841</v>
      </c>
      <c r="H249" s="25">
        <v>0.00108</v>
      </c>
      <c r="I249" s="25">
        <f t="shared" si="6"/>
        <v>0.04423</v>
      </c>
      <c r="J249" s="25">
        <v>0.01079</v>
      </c>
      <c r="K249" s="25">
        <v>0.00917</v>
      </c>
      <c r="L249" s="25">
        <v>0.00485</v>
      </c>
      <c r="M249" s="25">
        <v>0.01942</v>
      </c>
      <c r="N249" s="25">
        <v>0.00755</v>
      </c>
      <c r="O249" s="25">
        <v>0.00863</v>
      </c>
      <c r="P249" s="25">
        <v>0.0151</v>
      </c>
      <c r="Q249" s="25">
        <v>0.52207</v>
      </c>
      <c r="R249" s="25">
        <v>0.03883</v>
      </c>
      <c r="S249" s="25">
        <v>0.06257</v>
      </c>
      <c r="T249" s="25"/>
      <c r="U249" s="73"/>
      <c r="V249" s="97">
        <f t="shared" si="7"/>
        <v>0.987</v>
      </c>
      <c r="W249" s="96"/>
    </row>
    <row r="250" spans="1:23" ht="12.75">
      <c r="A250" s="216"/>
      <c r="B250" s="217"/>
      <c r="C250" s="218"/>
      <c r="D250" s="24" t="s">
        <v>166</v>
      </c>
      <c r="E250" s="24" t="s">
        <v>167</v>
      </c>
      <c r="F250" s="25">
        <v>0.17853</v>
      </c>
      <c r="G250" s="25">
        <v>0.10841</v>
      </c>
      <c r="H250" s="25">
        <v>0.00108</v>
      </c>
      <c r="I250" s="25">
        <f t="shared" si="6"/>
        <v>0.04423</v>
      </c>
      <c r="J250" s="25">
        <v>0.01079</v>
      </c>
      <c r="K250" s="25">
        <v>0.00917</v>
      </c>
      <c r="L250" s="25">
        <v>0.00485</v>
      </c>
      <c r="M250" s="25">
        <v>0.01942</v>
      </c>
      <c r="N250" s="25">
        <v>0.00755</v>
      </c>
      <c r="O250" s="25">
        <v>0.00863</v>
      </c>
      <c r="P250" s="25">
        <v>0.0151</v>
      </c>
      <c r="Q250" s="25">
        <v>0.56407</v>
      </c>
      <c r="R250" s="25">
        <v>0.03883</v>
      </c>
      <c r="S250" s="25">
        <v>0.06257</v>
      </c>
      <c r="T250" s="25"/>
      <c r="U250" s="73"/>
      <c r="V250" s="97">
        <f t="shared" si="7"/>
        <v>1.029</v>
      </c>
      <c r="W250" s="96"/>
    </row>
    <row r="251" spans="1:23" ht="12.75">
      <c r="A251" s="216"/>
      <c r="B251" s="217"/>
      <c r="C251" s="218"/>
      <c r="D251" s="24" t="s">
        <v>168</v>
      </c>
      <c r="E251" s="24" t="s">
        <v>157</v>
      </c>
      <c r="F251" s="25">
        <v>0.17853</v>
      </c>
      <c r="G251" s="25">
        <v>0.10841</v>
      </c>
      <c r="H251" s="25">
        <v>0.00108</v>
      </c>
      <c r="I251" s="25">
        <f t="shared" si="6"/>
        <v>0.04423</v>
      </c>
      <c r="J251" s="25">
        <v>0.01079</v>
      </c>
      <c r="K251" s="25">
        <v>0.00917</v>
      </c>
      <c r="L251" s="25">
        <v>0.00485</v>
      </c>
      <c r="M251" s="25">
        <v>0.01942</v>
      </c>
      <c r="N251" s="25">
        <v>0.00755</v>
      </c>
      <c r="O251" s="25">
        <v>0.00863</v>
      </c>
      <c r="P251" s="25">
        <v>0.0151</v>
      </c>
      <c r="Q251" s="25">
        <v>0.6441100000000002</v>
      </c>
      <c r="R251" s="25">
        <v>0.03883</v>
      </c>
      <c r="S251" s="25">
        <v>0.06257</v>
      </c>
      <c r="T251" s="25">
        <v>0.01996</v>
      </c>
      <c r="U251" s="73">
        <v>0.8</v>
      </c>
      <c r="V251" s="97">
        <f t="shared" si="7"/>
        <v>1.929</v>
      </c>
      <c r="W251" s="96"/>
    </row>
    <row r="252" spans="1:23" ht="12.75">
      <c r="A252" s="216"/>
      <c r="B252" s="217"/>
      <c r="C252" s="218"/>
      <c r="D252" s="24" t="s">
        <v>168</v>
      </c>
      <c r="E252" s="24" t="s">
        <v>162</v>
      </c>
      <c r="F252" s="25">
        <v>0.17853</v>
      </c>
      <c r="G252" s="25">
        <v>0.10841</v>
      </c>
      <c r="H252" s="25">
        <v>0.00108</v>
      </c>
      <c r="I252" s="25">
        <f t="shared" si="6"/>
        <v>0.04423</v>
      </c>
      <c r="J252" s="25">
        <v>0.01079</v>
      </c>
      <c r="K252" s="25">
        <v>0.00917</v>
      </c>
      <c r="L252" s="25">
        <v>0.00485</v>
      </c>
      <c r="M252" s="25">
        <v>0.01942</v>
      </c>
      <c r="N252" s="25">
        <v>0.00755</v>
      </c>
      <c r="O252" s="25">
        <v>0.00863</v>
      </c>
      <c r="P252" s="25">
        <v>0.0151</v>
      </c>
      <c r="Q252" s="25">
        <v>0.52211</v>
      </c>
      <c r="R252" s="25">
        <v>0.03883</v>
      </c>
      <c r="S252" s="25">
        <v>0.06257</v>
      </c>
      <c r="T252" s="25">
        <v>0.01996</v>
      </c>
      <c r="U252" s="73">
        <v>0.8</v>
      </c>
      <c r="V252" s="97">
        <f t="shared" si="7"/>
        <v>1.8069999999999997</v>
      </c>
      <c r="W252" s="96"/>
    </row>
    <row r="253" spans="1:23" ht="12.75">
      <c r="A253" s="216"/>
      <c r="B253" s="217"/>
      <c r="C253" s="218"/>
      <c r="D253" s="24" t="s">
        <v>168</v>
      </c>
      <c r="E253" s="24" t="s">
        <v>167</v>
      </c>
      <c r="F253" s="25">
        <v>0.17853</v>
      </c>
      <c r="G253" s="25">
        <v>0.10841</v>
      </c>
      <c r="H253" s="25">
        <v>0.00108</v>
      </c>
      <c r="I253" s="25">
        <f t="shared" si="6"/>
        <v>0.04423</v>
      </c>
      <c r="J253" s="25">
        <v>0.01079</v>
      </c>
      <c r="K253" s="25">
        <v>0.00917</v>
      </c>
      <c r="L253" s="25">
        <v>0.00485</v>
      </c>
      <c r="M253" s="25">
        <v>0.01942</v>
      </c>
      <c r="N253" s="25">
        <v>0.00755</v>
      </c>
      <c r="O253" s="25">
        <v>0.00863</v>
      </c>
      <c r="P253" s="25">
        <v>0.0151</v>
      </c>
      <c r="Q253" s="25">
        <v>0.56411</v>
      </c>
      <c r="R253" s="25">
        <v>0.03883</v>
      </c>
      <c r="S253" s="25">
        <v>0.06257</v>
      </c>
      <c r="T253" s="25">
        <v>0.01996</v>
      </c>
      <c r="U253" s="73">
        <v>0.8</v>
      </c>
      <c r="V253" s="97">
        <f t="shared" si="7"/>
        <v>1.849</v>
      </c>
      <c r="W253" s="96"/>
    </row>
    <row r="254" spans="1:23" ht="12.75">
      <c r="A254" s="216">
        <v>183</v>
      </c>
      <c r="B254" s="217" t="s">
        <v>199</v>
      </c>
      <c r="C254" s="218">
        <v>98</v>
      </c>
      <c r="D254" s="24" t="s">
        <v>166</v>
      </c>
      <c r="E254" s="24" t="s">
        <v>157</v>
      </c>
      <c r="F254" s="25">
        <v>0.15114</v>
      </c>
      <c r="G254" s="25">
        <v>0.10597</v>
      </c>
      <c r="H254" s="25">
        <v>0.00116</v>
      </c>
      <c r="I254" s="25">
        <f t="shared" si="6"/>
        <v>0.047479999999999994</v>
      </c>
      <c r="J254" s="25">
        <v>0.01042</v>
      </c>
      <c r="K254" s="25">
        <v>0.00927</v>
      </c>
      <c r="L254" s="25">
        <v>0.00579</v>
      </c>
      <c r="M254" s="25">
        <v>0.022</v>
      </c>
      <c r="N254" s="25">
        <v>0.00869</v>
      </c>
      <c r="O254" s="25">
        <v>0.01042</v>
      </c>
      <c r="P254" s="25">
        <v>0.02895</v>
      </c>
      <c r="Q254" s="25">
        <v>0.6648599999999999</v>
      </c>
      <c r="R254" s="25">
        <v>0.03127</v>
      </c>
      <c r="S254" s="25">
        <v>0.05906</v>
      </c>
      <c r="T254" s="25"/>
      <c r="U254" s="73"/>
      <c r="V254" s="97">
        <f t="shared" si="7"/>
        <v>1.109</v>
      </c>
      <c r="W254" s="96"/>
    </row>
    <row r="255" spans="1:23" ht="12.75">
      <c r="A255" s="216"/>
      <c r="B255" s="217"/>
      <c r="C255" s="218"/>
      <c r="D255" s="24" t="s">
        <v>166</v>
      </c>
      <c r="E255" s="24" t="s">
        <v>162</v>
      </c>
      <c r="F255" s="25">
        <v>0.15114</v>
      </c>
      <c r="G255" s="25">
        <v>0.10597</v>
      </c>
      <c r="H255" s="25">
        <v>0.00116</v>
      </c>
      <c r="I255" s="25">
        <f t="shared" si="6"/>
        <v>0.047479999999999994</v>
      </c>
      <c r="J255" s="25">
        <v>0.01042</v>
      </c>
      <c r="K255" s="25">
        <v>0.00927</v>
      </c>
      <c r="L255" s="25">
        <v>0.00579</v>
      </c>
      <c r="M255" s="25">
        <v>0.022</v>
      </c>
      <c r="N255" s="25">
        <v>0.00869</v>
      </c>
      <c r="O255" s="25">
        <v>0.01042</v>
      </c>
      <c r="P255" s="25">
        <v>0.02895</v>
      </c>
      <c r="Q255" s="25">
        <v>0.54286</v>
      </c>
      <c r="R255" s="25">
        <v>0.03127</v>
      </c>
      <c r="S255" s="25">
        <v>0.05906</v>
      </c>
      <c r="T255" s="25"/>
      <c r="U255" s="73"/>
      <c r="V255" s="97">
        <f t="shared" si="7"/>
        <v>0.9870000000000001</v>
      </c>
      <c r="W255" s="96"/>
    </row>
    <row r="256" spans="1:23" ht="12.75">
      <c r="A256" s="216"/>
      <c r="B256" s="217"/>
      <c r="C256" s="218"/>
      <c r="D256" s="24" t="s">
        <v>166</v>
      </c>
      <c r="E256" s="24" t="s">
        <v>167</v>
      </c>
      <c r="F256" s="25">
        <v>0.15114</v>
      </c>
      <c r="G256" s="25">
        <v>0.10597</v>
      </c>
      <c r="H256" s="25">
        <v>0.00116</v>
      </c>
      <c r="I256" s="25">
        <f t="shared" si="6"/>
        <v>0.047479999999999994</v>
      </c>
      <c r="J256" s="25">
        <v>0.01042</v>
      </c>
      <c r="K256" s="25">
        <v>0.00927</v>
      </c>
      <c r="L256" s="25">
        <v>0.00579</v>
      </c>
      <c r="M256" s="25">
        <v>0.022</v>
      </c>
      <c r="N256" s="25">
        <v>0.00869</v>
      </c>
      <c r="O256" s="25">
        <v>0.01042</v>
      </c>
      <c r="P256" s="25">
        <v>0.02895</v>
      </c>
      <c r="Q256" s="25">
        <v>0.5848599999999998</v>
      </c>
      <c r="R256" s="25">
        <v>0.03127</v>
      </c>
      <c r="S256" s="25">
        <v>0.05906</v>
      </c>
      <c r="T256" s="25"/>
      <c r="U256" s="73"/>
      <c r="V256" s="97">
        <f t="shared" si="7"/>
        <v>1.029</v>
      </c>
      <c r="W256" s="96"/>
    </row>
    <row r="257" spans="1:23" ht="12.75">
      <c r="A257" s="216"/>
      <c r="B257" s="217"/>
      <c r="C257" s="218"/>
      <c r="D257" s="24" t="s">
        <v>168</v>
      </c>
      <c r="E257" s="24" t="s">
        <v>157</v>
      </c>
      <c r="F257" s="25">
        <v>0.15114</v>
      </c>
      <c r="G257" s="25">
        <v>0.10597</v>
      </c>
      <c r="H257" s="25">
        <v>0.00116</v>
      </c>
      <c r="I257" s="25">
        <f t="shared" si="6"/>
        <v>0.047479999999999994</v>
      </c>
      <c r="J257" s="25">
        <v>0.01042</v>
      </c>
      <c r="K257" s="25">
        <v>0.00927</v>
      </c>
      <c r="L257" s="25">
        <v>0.00579</v>
      </c>
      <c r="M257" s="25">
        <v>0.022</v>
      </c>
      <c r="N257" s="25">
        <v>0.00869</v>
      </c>
      <c r="O257" s="25">
        <v>0.01042</v>
      </c>
      <c r="P257" s="25">
        <v>0.02895</v>
      </c>
      <c r="Q257" s="25">
        <v>0.6501200000000001</v>
      </c>
      <c r="R257" s="25">
        <v>0.03127</v>
      </c>
      <c r="S257" s="25">
        <v>0.05906</v>
      </c>
      <c r="T257" s="25">
        <v>0.03474</v>
      </c>
      <c r="U257" s="73">
        <v>0.8</v>
      </c>
      <c r="V257" s="97">
        <f t="shared" si="7"/>
        <v>1.9290000000000003</v>
      </c>
      <c r="W257" s="96"/>
    </row>
    <row r="258" spans="1:23" ht="12.75">
      <c r="A258" s="216"/>
      <c r="B258" s="217"/>
      <c r="C258" s="218"/>
      <c r="D258" s="24" t="s">
        <v>168</v>
      </c>
      <c r="E258" s="24" t="s">
        <v>162</v>
      </c>
      <c r="F258" s="25">
        <v>0.15114</v>
      </c>
      <c r="G258" s="25">
        <v>0.10597</v>
      </c>
      <c r="H258" s="25">
        <v>0.00116</v>
      </c>
      <c r="I258" s="25">
        <f t="shared" si="6"/>
        <v>0.047479999999999994</v>
      </c>
      <c r="J258" s="25">
        <v>0.01042</v>
      </c>
      <c r="K258" s="25">
        <v>0.00927</v>
      </c>
      <c r="L258" s="25">
        <v>0.00579</v>
      </c>
      <c r="M258" s="25">
        <v>0.022</v>
      </c>
      <c r="N258" s="25">
        <v>0.00869</v>
      </c>
      <c r="O258" s="25">
        <v>0.01042</v>
      </c>
      <c r="P258" s="25">
        <v>0.02895</v>
      </c>
      <c r="Q258" s="25">
        <v>0.52811</v>
      </c>
      <c r="R258" s="25">
        <v>0.03127</v>
      </c>
      <c r="S258" s="25">
        <v>0.05906</v>
      </c>
      <c r="T258" s="25">
        <v>0.03474</v>
      </c>
      <c r="U258" s="73">
        <v>0.8</v>
      </c>
      <c r="V258" s="97">
        <f t="shared" si="7"/>
        <v>1.8069900000000003</v>
      </c>
      <c r="W258" s="96"/>
    </row>
    <row r="259" spans="1:23" ht="12.75">
      <c r="A259" s="216"/>
      <c r="B259" s="217"/>
      <c r="C259" s="218"/>
      <c r="D259" s="24" t="s">
        <v>168</v>
      </c>
      <c r="E259" s="24" t="s">
        <v>167</v>
      </c>
      <c r="F259" s="25">
        <v>0.15114</v>
      </c>
      <c r="G259" s="25">
        <v>0.10597</v>
      </c>
      <c r="H259" s="25">
        <v>0.00116</v>
      </c>
      <c r="I259" s="25">
        <f t="shared" si="6"/>
        <v>0.047479999999999994</v>
      </c>
      <c r="J259" s="25">
        <v>0.01042</v>
      </c>
      <c r="K259" s="25">
        <v>0.00927</v>
      </c>
      <c r="L259" s="25">
        <v>0.00579</v>
      </c>
      <c r="M259" s="25">
        <v>0.022</v>
      </c>
      <c r="N259" s="25">
        <v>0.00869</v>
      </c>
      <c r="O259" s="25">
        <v>0.01042</v>
      </c>
      <c r="P259" s="25">
        <v>0.02895</v>
      </c>
      <c r="Q259" s="25">
        <v>0.5701199999999998</v>
      </c>
      <c r="R259" s="25">
        <v>0.03127</v>
      </c>
      <c r="S259" s="25">
        <v>0.05906</v>
      </c>
      <c r="T259" s="25">
        <v>0.03474</v>
      </c>
      <c r="U259" s="73">
        <v>0.8</v>
      </c>
      <c r="V259" s="97">
        <f t="shared" si="7"/>
        <v>1.8490000000000002</v>
      </c>
      <c r="W259" s="96"/>
    </row>
    <row r="260" spans="1:23" ht="12.75">
      <c r="A260" s="216">
        <v>184</v>
      </c>
      <c r="B260" s="217" t="s">
        <v>199</v>
      </c>
      <c r="C260" s="218">
        <v>100</v>
      </c>
      <c r="D260" s="24" t="s">
        <v>166</v>
      </c>
      <c r="E260" s="24" t="s">
        <v>157</v>
      </c>
      <c r="F260" s="25">
        <v>0.08481</v>
      </c>
      <c r="G260" s="25">
        <v>0.13366</v>
      </c>
      <c r="H260" s="25">
        <v>0.00107</v>
      </c>
      <c r="I260" s="25">
        <f t="shared" si="6"/>
        <v>0.048839999999999995</v>
      </c>
      <c r="J260" s="25">
        <v>0.00859</v>
      </c>
      <c r="K260" s="25">
        <v>0.00751</v>
      </c>
      <c r="L260" s="25">
        <v>0.0059</v>
      </c>
      <c r="M260" s="25">
        <v>0.02684</v>
      </c>
      <c r="N260" s="25">
        <v>0.00859</v>
      </c>
      <c r="O260" s="25">
        <v>0.00966</v>
      </c>
      <c r="P260" s="25">
        <v>0.0161</v>
      </c>
      <c r="Q260" s="25">
        <v>0.7241399999999999</v>
      </c>
      <c r="R260" s="25">
        <v>0.01718</v>
      </c>
      <c r="S260" s="25">
        <v>0.06495</v>
      </c>
      <c r="T260" s="25"/>
      <c r="U260" s="73"/>
      <c r="V260" s="97">
        <f t="shared" si="7"/>
        <v>1.109</v>
      </c>
      <c r="W260" s="96"/>
    </row>
    <row r="261" spans="1:23" ht="12.75">
      <c r="A261" s="216"/>
      <c r="B261" s="217"/>
      <c r="C261" s="218"/>
      <c r="D261" s="24" t="s">
        <v>166</v>
      </c>
      <c r="E261" s="24" t="s">
        <v>162</v>
      </c>
      <c r="F261" s="25">
        <v>0.08481</v>
      </c>
      <c r="G261" s="25">
        <v>0.13366</v>
      </c>
      <c r="H261" s="25">
        <v>0.00107</v>
      </c>
      <c r="I261" s="25">
        <f t="shared" si="6"/>
        <v>0.048839999999999995</v>
      </c>
      <c r="J261" s="25">
        <v>0.00859</v>
      </c>
      <c r="K261" s="25">
        <v>0.00751</v>
      </c>
      <c r="L261" s="25">
        <v>0.0059</v>
      </c>
      <c r="M261" s="25">
        <v>0.02684</v>
      </c>
      <c r="N261" s="25">
        <v>0.00859</v>
      </c>
      <c r="O261" s="25">
        <v>0.00966</v>
      </c>
      <c r="P261" s="25">
        <v>0.0161</v>
      </c>
      <c r="Q261" s="25">
        <v>0.60214</v>
      </c>
      <c r="R261" s="25">
        <v>0.01718</v>
      </c>
      <c r="S261" s="25">
        <v>0.06495</v>
      </c>
      <c r="T261" s="25"/>
      <c r="U261" s="73"/>
      <c r="V261" s="97">
        <f t="shared" si="7"/>
        <v>0.9870000000000001</v>
      </c>
      <c r="W261" s="96"/>
    </row>
    <row r="262" spans="1:23" ht="12.75">
      <c r="A262" s="216"/>
      <c r="B262" s="217"/>
      <c r="C262" s="218"/>
      <c r="D262" s="24" t="s">
        <v>166</v>
      </c>
      <c r="E262" s="24" t="s">
        <v>167</v>
      </c>
      <c r="F262" s="25">
        <v>0.08481</v>
      </c>
      <c r="G262" s="25">
        <v>0.13366</v>
      </c>
      <c r="H262" s="25">
        <v>0.00107</v>
      </c>
      <c r="I262" s="25">
        <f t="shared" si="6"/>
        <v>0.048839999999999995</v>
      </c>
      <c r="J262" s="25">
        <v>0.00859</v>
      </c>
      <c r="K262" s="25">
        <v>0.00751</v>
      </c>
      <c r="L262" s="25">
        <v>0.0059</v>
      </c>
      <c r="M262" s="25">
        <v>0.02684</v>
      </c>
      <c r="N262" s="25">
        <v>0.00859</v>
      </c>
      <c r="O262" s="25">
        <v>0.00966</v>
      </c>
      <c r="P262" s="25">
        <v>0.0161</v>
      </c>
      <c r="Q262" s="25">
        <v>0.64414</v>
      </c>
      <c r="R262" s="25">
        <v>0.01718</v>
      </c>
      <c r="S262" s="25">
        <v>0.06495</v>
      </c>
      <c r="T262" s="25"/>
      <c r="U262" s="73"/>
      <c r="V262" s="97">
        <f t="shared" si="7"/>
        <v>1.0290000000000001</v>
      </c>
      <c r="W262" s="96"/>
    </row>
    <row r="263" spans="1:23" ht="12.75">
      <c r="A263" s="216"/>
      <c r="B263" s="217"/>
      <c r="C263" s="218"/>
      <c r="D263" s="24" t="s">
        <v>168</v>
      </c>
      <c r="E263" s="24" t="s">
        <v>157</v>
      </c>
      <c r="F263" s="25">
        <v>0.08481</v>
      </c>
      <c r="G263" s="25">
        <v>0.13366</v>
      </c>
      <c r="H263" s="25">
        <v>0.00107</v>
      </c>
      <c r="I263" s="25">
        <f t="shared" si="6"/>
        <v>0.048839999999999995</v>
      </c>
      <c r="J263" s="25">
        <v>0.00859</v>
      </c>
      <c r="K263" s="25">
        <v>0.00751</v>
      </c>
      <c r="L263" s="25">
        <v>0.0059</v>
      </c>
      <c r="M263" s="25">
        <v>0.02684</v>
      </c>
      <c r="N263" s="25">
        <v>0.00859</v>
      </c>
      <c r="O263" s="25">
        <v>0.00966</v>
      </c>
      <c r="P263" s="25">
        <v>0.0161</v>
      </c>
      <c r="Q263" s="25">
        <v>0.70012</v>
      </c>
      <c r="R263" s="25">
        <v>0.01718</v>
      </c>
      <c r="S263" s="25">
        <v>0.06495</v>
      </c>
      <c r="T263" s="25">
        <v>0.04402</v>
      </c>
      <c r="U263" s="73">
        <v>0.8</v>
      </c>
      <c r="V263" s="97">
        <f t="shared" si="7"/>
        <v>1.9289999999999998</v>
      </c>
      <c r="W263" s="96"/>
    </row>
    <row r="264" spans="1:23" ht="12.75">
      <c r="A264" s="216"/>
      <c r="B264" s="217"/>
      <c r="C264" s="218"/>
      <c r="D264" s="24" t="s">
        <v>168</v>
      </c>
      <c r="E264" s="24" t="s">
        <v>162</v>
      </c>
      <c r="F264" s="25">
        <v>0.08481</v>
      </c>
      <c r="G264" s="25">
        <v>0.13366</v>
      </c>
      <c r="H264" s="25">
        <v>0.00107</v>
      </c>
      <c r="I264" s="25">
        <f aca="true" t="shared" si="8" ref="I264:I327">J264+K264+L264+M264</f>
        <v>0.048839999999999995</v>
      </c>
      <c r="J264" s="25">
        <v>0.00859</v>
      </c>
      <c r="K264" s="25">
        <v>0.00751</v>
      </c>
      <c r="L264" s="25">
        <v>0.0059</v>
      </c>
      <c r="M264" s="25">
        <v>0.02684</v>
      </c>
      <c r="N264" s="25">
        <v>0.00859</v>
      </c>
      <c r="O264" s="25">
        <v>0.00966</v>
      </c>
      <c r="P264" s="25">
        <v>0.0161</v>
      </c>
      <c r="Q264" s="25">
        <v>0.57811</v>
      </c>
      <c r="R264" s="25">
        <v>0.01718</v>
      </c>
      <c r="S264" s="25">
        <v>0.06495</v>
      </c>
      <c r="T264" s="25">
        <v>0.04402</v>
      </c>
      <c r="U264" s="73">
        <v>0.8</v>
      </c>
      <c r="V264" s="97">
        <f aca="true" t="shared" si="9" ref="V264:V327">U264+T264+S264+R264+Q264+P264+O264+N264+I264+H264+G264+F264</f>
        <v>1.8069899999999999</v>
      </c>
      <c r="W264" s="96"/>
    </row>
    <row r="265" spans="1:23" ht="12.75">
      <c r="A265" s="216"/>
      <c r="B265" s="217"/>
      <c r="C265" s="218"/>
      <c r="D265" s="24" t="s">
        <v>168</v>
      </c>
      <c r="E265" s="24" t="s">
        <v>167</v>
      </c>
      <c r="F265" s="25">
        <v>0.08481</v>
      </c>
      <c r="G265" s="25">
        <v>0.13366</v>
      </c>
      <c r="H265" s="25">
        <v>0.00107</v>
      </c>
      <c r="I265" s="25">
        <f t="shared" si="8"/>
        <v>0.048839999999999995</v>
      </c>
      <c r="J265" s="25">
        <v>0.00859</v>
      </c>
      <c r="K265" s="25">
        <v>0.00751</v>
      </c>
      <c r="L265" s="25">
        <v>0.0059</v>
      </c>
      <c r="M265" s="25">
        <v>0.02684</v>
      </c>
      <c r="N265" s="25">
        <v>0.00859</v>
      </c>
      <c r="O265" s="25">
        <v>0.00966</v>
      </c>
      <c r="P265" s="25">
        <v>0.0161</v>
      </c>
      <c r="Q265" s="25">
        <v>0.6201200000000001</v>
      </c>
      <c r="R265" s="25">
        <v>0.01718</v>
      </c>
      <c r="S265" s="25">
        <v>0.06495</v>
      </c>
      <c r="T265" s="25">
        <v>0.04402</v>
      </c>
      <c r="U265" s="73">
        <v>0.8</v>
      </c>
      <c r="V265" s="97">
        <f t="shared" si="9"/>
        <v>1.8490000000000002</v>
      </c>
      <c r="W265" s="96"/>
    </row>
    <row r="266" spans="1:23" ht="12.75">
      <c r="A266" s="216">
        <v>185</v>
      </c>
      <c r="B266" s="217" t="s">
        <v>199</v>
      </c>
      <c r="C266" s="218">
        <v>102</v>
      </c>
      <c r="D266" s="24" t="s">
        <v>166</v>
      </c>
      <c r="E266" s="24" t="s">
        <v>157</v>
      </c>
      <c r="F266" s="25">
        <v>0.2205</v>
      </c>
      <c r="G266" s="25">
        <v>0.114</v>
      </c>
      <c r="H266" s="25">
        <v>0.001</v>
      </c>
      <c r="I266" s="25">
        <f t="shared" si="8"/>
        <v>0.035500000000000004</v>
      </c>
      <c r="J266" s="25">
        <v>0.007</v>
      </c>
      <c r="K266" s="25">
        <v>0.006</v>
      </c>
      <c r="L266" s="25">
        <v>0.005</v>
      </c>
      <c r="M266" s="25">
        <v>0.0175</v>
      </c>
      <c r="N266" s="25">
        <v>0.0075</v>
      </c>
      <c r="O266" s="25">
        <v>0.0085</v>
      </c>
      <c r="P266" s="25">
        <v>0.0135</v>
      </c>
      <c r="Q266" s="25">
        <v>0.6040000000000001</v>
      </c>
      <c r="R266" s="25">
        <v>0.0495</v>
      </c>
      <c r="S266" s="25">
        <v>0.055</v>
      </c>
      <c r="T266" s="25"/>
      <c r="U266" s="73"/>
      <c r="V266" s="97">
        <f t="shared" si="9"/>
        <v>1.109</v>
      </c>
      <c r="W266" s="96"/>
    </row>
    <row r="267" spans="1:23" ht="12.75">
      <c r="A267" s="216"/>
      <c r="B267" s="217"/>
      <c r="C267" s="218"/>
      <c r="D267" s="24" t="s">
        <v>166</v>
      </c>
      <c r="E267" s="24" t="s">
        <v>162</v>
      </c>
      <c r="F267" s="25">
        <v>0.2205</v>
      </c>
      <c r="G267" s="25">
        <v>0.114</v>
      </c>
      <c r="H267" s="25">
        <v>0.001</v>
      </c>
      <c r="I267" s="25">
        <f t="shared" si="8"/>
        <v>0.035500000000000004</v>
      </c>
      <c r="J267" s="25">
        <v>0.007</v>
      </c>
      <c r="K267" s="25">
        <v>0.006</v>
      </c>
      <c r="L267" s="25">
        <v>0.005</v>
      </c>
      <c r="M267" s="25">
        <v>0.0175</v>
      </c>
      <c r="N267" s="25">
        <v>0.0075</v>
      </c>
      <c r="O267" s="25">
        <v>0.0085</v>
      </c>
      <c r="P267" s="25">
        <v>0.0135</v>
      </c>
      <c r="Q267" s="25">
        <v>0.482</v>
      </c>
      <c r="R267" s="25">
        <v>0.0495</v>
      </c>
      <c r="S267" s="25">
        <v>0.055</v>
      </c>
      <c r="T267" s="25"/>
      <c r="U267" s="73"/>
      <c r="V267" s="97">
        <f t="shared" si="9"/>
        <v>0.9869999999999999</v>
      </c>
      <c r="W267" s="96"/>
    </row>
    <row r="268" spans="1:23" ht="12.75">
      <c r="A268" s="216"/>
      <c r="B268" s="217"/>
      <c r="C268" s="218"/>
      <c r="D268" s="24" t="s">
        <v>166</v>
      </c>
      <c r="E268" s="24" t="s">
        <v>167</v>
      </c>
      <c r="F268" s="25">
        <v>0.2205</v>
      </c>
      <c r="G268" s="25">
        <v>0.114</v>
      </c>
      <c r="H268" s="25">
        <v>0.001</v>
      </c>
      <c r="I268" s="25">
        <f t="shared" si="8"/>
        <v>0.035500000000000004</v>
      </c>
      <c r="J268" s="25">
        <v>0.007</v>
      </c>
      <c r="K268" s="25">
        <v>0.006</v>
      </c>
      <c r="L268" s="25">
        <v>0.005</v>
      </c>
      <c r="M268" s="25">
        <v>0.0175</v>
      </c>
      <c r="N268" s="25">
        <v>0.0075</v>
      </c>
      <c r="O268" s="25">
        <v>0.0085</v>
      </c>
      <c r="P268" s="25">
        <v>0.0135</v>
      </c>
      <c r="Q268" s="25">
        <v>0.524</v>
      </c>
      <c r="R268" s="25">
        <v>0.0495</v>
      </c>
      <c r="S268" s="25">
        <v>0.055</v>
      </c>
      <c r="T268" s="25"/>
      <c r="U268" s="73"/>
      <c r="V268" s="97">
        <f t="shared" si="9"/>
        <v>1.029</v>
      </c>
      <c r="W268" s="96"/>
    </row>
    <row r="269" spans="1:23" ht="12.75">
      <c r="A269" s="216"/>
      <c r="B269" s="217"/>
      <c r="C269" s="218"/>
      <c r="D269" s="24" t="s">
        <v>168</v>
      </c>
      <c r="E269" s="24" t="s">
        <v>157</v>
      </c>
      <c r="F269" s="25">
        <v>0.2205</v>
      </c>
      <c r="G269" s="25">
        <v>0.114</v>
      </c>
      <c r="H269" s="25">
        <v>0.001</v>
      </c>
      <c r="I269" s="25">
        <f t="shared" si="8"/>
        <v>0.035500000000000004</v>
      </c>
      <c r="J269" s="25">
        <v>0.007</v>
      </c>
      <c r="K269" s="25">
        <v>0.006</v>
      </c>
      <c r="L269" s="25">
        <v>0.005</v>
      </c>
      <c r="M269" s="25">
        <v>0.0175</v>
      </c>
      <c r="N269" s="25">
        <v>0.0075</v>
      </c>
      <c r="O269" s="25">
        <v>0.0085</v>
      </c>
      <c r="P269" s="25">
        <v>0.0135</v>
      </c>
      <c r="Q269" s="25">
        <v>0.5995000000000001</v>
      </c>
      <c r="R269" s="25">
        <v>0.0495</v>
      </c>
      <c r="S269" s="25">
        <v>0.055</v>
      </c>
      <c r="T269" s="25">
        <v>0.0245</v>
      </c>
      <c r="U269" s="73">
        <v>0.8</v>
      </c>
      <c r="V269" s="97">
        <f t="shared" si="9"/>
        <v>1.9290000000000003</v>
      </c>
      <c r="W269" s="96"/>
    </row>
    <row r="270" spans="1:23" ht="12.75">
      <c r="A270" s="216"/>
      <c r="B270" s="217"/>
      <c r="C270" s="218"/>
      <c r="D270" s="24" t="s">
        <v>168</v>
      </c>
      <c r="E270" s="24" t="s">
        <v>162</v>
      </c>
      <c r="F270" s="25">
        <v>0.2205</v>
      </c>
      <c r="G270" s="25">
        <v>0.114</v>
      </c>
      <c r="H270" s="25">
        <v>0.001</v>
      </c>
      <c r="I270" s="25">
        <f t="shared" si="8"/>
        <v>0.035500000000000004</v>
      </c>
      <c r="J270" s="25">
        <v>0.007</v>
      </c>
      <c r="K270" s="25">
        <v>0.006</v>
      </c>
      <c r="L270" s="25">
        <v>0.005</v>
      </c>
      <c r="M270" s="25">
        <v>0.0175</v>
      </c>
      <c r="N270" s="25">
        <v>0.0075</v>
      </c>
      <c r="O270" s="25">
        <v>0.0085</v>
      </c>
      <c r="P270" s="25">
        <v>0.0135</v>
      </c>
      <c r="Q270" s="25">
        <v>0.4775</v>
      </c>
      <c r="R270" s="25">
        <v>0.0495</v>
      </c>
      <c r="S270" s="25">
        <v>0.055</v>
      </c>
      <c r="T270" s="25">
        <v>0.0245</v>
      </c>
      <c r="U270" s="73">
        <v>0.8</v>
      </c>
      <c r="V270" s="97">
        <f t="shared" si="9"/>
        <v>1.8070000000000002</v>
      </c>
      <c r="W270" s="96"/>
    </row>
    <row r="271" spans="1:23" ht="12.75">
      <c r="A271" s="216"/>
      <c r="B271" s="217"/>
      <c r="C271" s="218"/>
      <c r="D271" s="24" t="s">
        <v>168</v>
      </c>
      <c r="E271" s="24" t="s">
        <v>167</v>
      </c>
      <c r="F271" s="25">
        <v>0.2205</v>
      </c>
      <c r="G271" s="25">
        <v>0.114</v>
      </c>
      <c r="H271" s="25">
        <v>0.001</v>
      </c>
      <c r="I271" s="25">
        <f t="shared" si="8"/>
        <v>0.035500000000000004</v>
      </c>
      <c r="J271" s="25">
        <v>0.007</v>
      </c>
      <c r="K271" s="25">
        <v>0.006</v>
      </c>
      <c r="L271" s="25">
        <v>0.005</v>
      </c>
      <c r="M271" s="25">
        <v>0.0175</v>
      </c>
      <c r="N271" s="25">
        <v>0.0075</v>
      </c>
      <c r="O271" s="25">
        <v>0.0085</v>
      </c>
      <c r="P271" s="25">
        <v>0.0135</v>
      </c>
      <c r="Q271" s="25">
        <v>0.5195000000000001</v>
      </c>
      <c r="R271" s="25">
        <v>0.0495</v>
      </c>
      <c r="S271" s="25">
        <v>0.055</v>
      </c>
      <c r="T271" s="25">
        <v>0.0245</v>
      </c>
      <c r="U271" s="73">
        <v>0.8</v>
      </c>
      <c r="V271" s="97">
        <f t="shared" si="9"/>
        <v>1.8490000000000002</v>
      </c>
      <c r="W271" s="96"/>
    </row>
    <row r="272" spans="1:23" ht="12.75">
      <c r="A272" s="216">
        <v>186</v>
      </c>
      <c r="B272" s="217" t="s">
        <v>199</v>
      </c>
      <c r="C272" s="218">
        <v>127</v>
      </c>
      <c r="D272" s="24" t="s">
        <v>166</v>
      </c>
      <c r="E272" s="24" t="s">
        <v>157</v>
      </c>
      <c r="F272" s="25">
        <v>0.12188</v>
      </c>
      <c r="G272" s="25">
        <v>0.12711</v>
      </c>
      <c r="H272" s="25">
        <v>0.00058</v>
      </c>
      <c r="I272" s="25">
        <f t="shared" si="8"/>
        <v>0.05048</v>
      </c>
      <c r="J272" s="25">
        <v>0.00464</v>
      </c>
      <c r="K272" s="25">
        <v>0.00522</v>
      </c>
      <c r="L272" s="25">
        <v>0.0058</v>
      </c>
      <c r="M272" s="25">
        <v>0.03482</v>
      </c>
      <c r="N272" s="25">
        <v>0.00755</v>
      </c>
      <c r="O272" s="25">
        <v>0.00871</v>
      </c>
      <c r="P272" s="25">
        <v>0.01509</v>
      </c>
      <c r="Q272" s="25">
        <v>0.6800899999999998</v>
      </c>
      <c r="R272" s="25">
        <v>0.02496</v>
      </c>
      <c r="S272" s="25">
        <v>0.07255</v>
      </c>
      <c r="T272" s="25"/>
      <c r="U272" s="73"/>
      <c r="V272" s="97">
        <f t="shared" si="9"/>
        <v>1.1089999999999998</v>
      </c>
      <c r="W272" s="96"/>
    </row>
    <row r="273" spans="1:23" ht="12.75">
      <c r="A273" s="216"/>
      <c r="B273" s="217"/>
      <c r="C273" s="218"/>
      <c r="D273" s="24" t="s">
        <v>166</v>
      </c>
      <c r="E273" s="24" t="s">
        <v>162</v>
      </c>
      <c r="F273" s="25">
        <v>0.12188</v>
      </c>
      <c r="G273" s="25">
        <v>0.12711</v>
      </c>
      <c r="H273" s="25">
        <v>0.00058</v>
      </c>
      <c r="I273" s="25">
        <f t="shared" si="8"/>
        <v>0.05048</v>
      </c>
      <c r="J273" s="25">
        <v>0.00464</v>
      </c>
      <c r="K273" s="25">
        <v>0.00522</v>
      </c>
      <c r="L273" s="25">
        <v>0.0058</v>
      </c>
      <c r="M273" s="25">
        <v>0.03482</v>
      </c>
      <c r="N273" s="25">
        <v>0.00755</v>
      </c>
      <c r="O273" s="25">
        <v>0.00871</v>
      </c>
      <c r="P273" s="25">
        <v>0.01509</v>
      </c>
      <c r="Q273" s="25">
        <v>0.5580900000000001</v>
      </c>
      <c r="R273" s="25">
        <v>0.02496</v>
      </c>
      <c r="S273" s="25">
        <v>0.07255</v>
      </c>
      <c r="T273" s="25"/>
      <c r="U273" s="73"/>
      <c r="V273" s="97">
        <f t="shared" si="9"/>
        <v>0.9870000000000001</v>
      </c>
      <c r="W273" s="96"/>
    </row>
    <row r="274" spans="1:23" ht="12.75">
      <c r="A274" s="216"/>
      <c r="B274" s="217"/>
      <c r="C274" s="218"/>
      <c r="D274" s="24" t="s">
        <v>166</v>
      </c>
      <c r="E274" s="24" t="s">
        <v>167</v>
      </c>
      <c r="F274" s="25">
        <v>0.12188</v>
      </c>
      <c r="G274" s="25">
        <v>0.12711</v>
      </c>
      <c r="H274" s="25">
        <v>0.00058</v>
      </c>
      <c r="I274" s="25">
        <f t="shared" si="8"/>
        <v>0.05048</v>
      </c>
      <c r="J274" s="25">
        <v>0.00464</v>
      </c>
      <c r="K274" s="25">
        <v>0.00522</v>
      </c>
      <c r="L274" s="25">
        <v>0.0058</v>
      </c>
      <c r="M274" s="25">
        <v>0.03482</v>
      </c>
      <c r="N274" s="25">
        <v>0.00755</v>
      </c>
      <c r="O274" s="25">
        <v>0.00871</v>
      </c>
      <c r="P274" s="25">
        <v>0.01509</v>
      </c>
      <c r="Q274" s="25">
        <v>0.6000899999999999</v>
      </c>
      <c r="R274" s="25">
        <v>0.02496</v>
      </c>
      <c r="S274" s="25">
        <v>0.07255</v>
      </c>
      <c r="T274" s="25"/>
      <c r="U274" s="73"/>
      <c r="V274" s="97">
        <f t="shared" si="9"/>
        <v>1.029</v>
      </c>
      <c r="W274" s="96"/>
    </row>
    <row r="275" spans="1:23" ht="12.75">
      <c r="A275" s="216"/>
      <c r="B275" s="217"/>
      <c r="C275" s="218"/>
      <c r="D275" s="24" t="s">
        <v>168</v>
      </c>
      <c r="E275" s="24" t="s">
        <v>157</v>
      </c>
      <c r="F275" s="25">
        <v>0.12188</v>
      </c>
      <c r="G275" s="25">
        <v>0.12711</v>
      </c>
      <c r="H275" s="25">
        <v>0.00058</v>
      </c>
      <c r="I275" s="25">
        <f t="shared" si="8"/>
        <v>0.05048</v>
      </c>
      <c r="J275" s="25">
        <v>0.00464</v>
      </c>
      <c r="K275" s="25">
        <v>0.00522</v>
      </c>
      <c r="L275" s="25">
        <v>0.0058</v>
      </c>
      <c r="M275" s="25">
        <v>0.03482</v>
      </c>
      <c r="N275" s="25">
        <v>0.00755</v>
      </c>
      <c r="O275" s="25">
        <v>0.00871</v>
      </c>
      <c r="P275" s="25">
        <v>0.01509</v>
      </c>
      <c r="Q275" s="25">
        <v>0.6745499999999999</v>
      </c>
      <c r="R275" s="25">
        <v>0.02496</v>
      </c>
      <c r="S275" s="25">
        <v>0.07255</v>
      </c>
      <c r="T275" s="25">
        <v>0.02554</v>
      </c>
      <c r="U275" s="73">
        <v>0.8</v>
      </c>
      <c r="V275" s="97">
        <f t="shared" si="9"/>
        <v>1.929</v>
      </c>
      <c r="W275" s="96"/>
    </row>
    <row r="276" spans="1:23" ht="12.75">
      <c r="A276" s="216"/>
      <c r="B276" s="217"/>
      <c r="C276" s="218"/>
      <c r="D276" s="24" t="s">
        <v>168</v>
      </c>
      <c r="E276" s="24" t="s">
        <v>162</v>
      </c>
      <c r="F276" s="25">
        <v>0.12188</v>
      </c>
      <c r="G276" s="25">
        <v>0.12711</v>
      </c>
      <c r="H276" s="25">
        <v>0.00058</v>
      </c>
      <c r="I276" s="25">
        <f t="shared" si="8"/>
        <v>0.05048</v>
      </c>
      <c r="J276" s="25">
        <v>0.00464</v>
      </c>
      <c r="K276" s="25">
        <v>0.00522</v>
      </c>
      <c r="L276" s="25">
        <v>0.0058</v>
      </c>
      <c r="M276" s="25">
        <v>0.03482</v>
      </c>
      <c r="N276" s="25">
        <v>0.00755</v>
      </c>
      <c r="O276" s="25">
        <v>0.00871</v>
      </c>
      <c r="P276" s="25">
        <v>0.01509</v>
      </c>
      <c r="Q276" s="25">
        <v>0.55254</v>
      </c>
      <c r="R276" s="25">
        <v>0.02496</v>
      </c>
      <c r="S276" s="25">
        <v>0.07255</v>
      </c>
      <c r="T276" s="25">
        <v>0.02554</v>
      </c>
      <c r="U276" s="73">
        <v>0.8</v>
      </c>
      <c r="V276" s="97">
        <f t="shared" si="9"/>
        <v>1.80699</v>
      </c>
      <c r="W276" s="96"/>
    </row>
    <row r="277" spans="1:23" ht="12.75">
      <c r="A277" s="216"/>
      <c r="B277" s="217"/>
      <c r="C277" s="218"/>
      <c r="D277" s="24" t="s">
        <v>168</v>
      </c>
      <c r="E277" s="24" t="s">
        <v>167</v>
      </c>
      <c r="F277" s="25">
        <v>0.12188</v>
      </c>
      <c r="G277" s="25">
        <v>0.12711</v>
      </c>
      <c r="H277" s="25">
        <v>0.00058</v>
      </c>
      <c r="I277" s="25">
        <f t="shared" si="8"/>
        <v>0.05048</v>
      </c>
      <c r="J277" s="25">
        <v>0.00464</v>
      </c>
      <c r="K277" s="25">
        <v>0.00522</v>
      </c>
      <c r="L277" s="25">
        <v>0.0058</v>
      </c>
      <c r="M277" s="25">
        <v>0.03482</v>
      </c>
      <c r="N277" s="25">
        <v>0.00755</v>
      </c>
      <c r="O277" s="25">
        <v>0.00871</v>
      </c>
      <c r="P277" s="25">
        <v>0.01509</v>
      </c>
      <c r="Q277" s="25">
        <v>0.59455</v>
      </c>
      <c r="R277" s="25">
        <v>0.02496</v>
      </c>
      <c r="S277" s="25">
        <v>0.07255</v>
      </c>
      <c r="T277" s="25">
        <v>0.02554</v>
      </c>
      <c r="U277" s="73">
        <v>0.8</v>
      </c>
      <c r="V277" s="97">
        <f t="shared" si="9"/>
        <v>1.8490000000000002</v>
      </c>
      <c r="W277" s="96"/>
    </row>
    <row r="278" spans="1:23" ht="12.75">
      <c r="A278" s="216">
        <v>187</v>
      </c>
      <c r="B278" s="217" t="s">
        <v>199</v>
      </c>
      <c r="C278" s="218">
        <v>142</v>
      </c>
      <c r="D278" s="24"/>
      <c r="E278" s="24" t="s">
        <v>157</v>
      </c>
      <c r="F278" s="25">
        <v>0.17425</v>
      </c>
      <c r="G278" s="25">
        <v>0.114</v>
      </c>
      <c r="H278" s="25">
        <v>0.00163</v>
      </c>
      <c r="I278" s="25">
        <f t="shared" si="8"/>
        <v>0.03258</v>
      </c>
      <c r="J278" s="25">
        <v>0.00543</v>
      </c>
      <c r="K278" s="25">
        <v>0.00489</v>
      </c>
      <c r="L278" s="25">
        <v>0</v>
      </c>
      <c r="M278" s="25">
        <v>0.02226</v>
      </c>
      <c r="N278" s="25">
        <v>0</v>
      </c>
      <c r="O278" s="25">
        <v>0</v>
      </c>
      <c r="P278" s="25">
        <v>0.02171</v>
      </c>
      <c r="Q278" s="25">
        <v>0.5989399999999999</v>
      </c>
      <c r="R278" s="25">
        <v>0.03746</v>
      </c>
      <c r="S278" s="25">
        <v>0.04343</v>
      </c>
      <c r="T278" s="25"/>
      <c r="U278" s="73"/>
      <c r="V278" s="97">
        <f t="shared" si="9"/>
        <v>1.0239999999999998</v>
      </c>
      <c r="W278" s="96"/>
    </row>
    <row r="279" spans="1:23" ht="12.75">
      <c r="A279" s="216"/>
      <c r="B279" s="217"/>
      <c r="C279" s="218"/>
      <c r="D279" s="24"/>
      <c r="E279" s="24" t="s">
        <v>162</v>
      </c>
      <c r="F279" s="25">
        <v>0.17425</v>
      </c>
      <c r="G279" s="25">
        <v>0.114</v>
      </c>
      <c r="H279" s="25">
        <v>0.00163</v>
      </c>
      <c r="I279" s="25">
        <f t="shared" si="8"/>
        <v>0.03258</v>
      </c>
      <c r="J279" s="25">
        <v>0.00543</v>
      </c>
      <c r="K279" s="25">
        <v>0.00489</v>
      </c>
      <c r="L279" s="25">
        <v>0</v>
      </c>
      <c r="M279" s="25">
        <v>0.02226</v>
      </c>
      <c r="N279" s="25">
        <v>0</v>
      </c>
      <c r="O279" s="25">
        <v>0</v>
      </c>
      <c r="P279" s="25">
        <v>0.02171</v>
      </c>
      <c r="Q279" s="25">
        <v>0.51896</v>
      </c>
      <c r="R279" s="25">
        <v>0.03746</v>
      </c>
      <c r="S279" s="25">
        <v>0.04343</v>
      </c>
      <c r="T279" s="25"/>
      <c r="U279" s="73"/>
      <c r="V279" s="97">
        <f t="shared" si="9"/>
        <v>0.94402</v>
      </c>
      <c r="W279" s="96"/>
    </row>
    <row r="280" spans="1:23" ht="12.75">
      <c r="A280" s="216">
        <v>188</v>
      </c>
      <c r="B280" s="217" t="s">
        <v>199</v>
      </c>
      <c r="C280" s="218">
        <v>143</v>
      </c>
      <c r="D280" s="24"/>
      <c r="E280" s="24" t="s">
        <v>157</v>
      </c>
      <c r="F280" s="25">
        <v>0.12034</v>
      </c>
      <c r="G280" s="25">
        <v>0.1082</v>
      </c>
      <c r="H280" s="25">
        <v>0.00101</v>
      </c>
      <c r="I280" s="25">
        <f t="shared" si="8"/>
        <v>0.03943</v>
      </c>
      <c r="J280" s="25">
        <v>0.00657</v>
      </c>
      <c r="K280" s="25">
        <v>0.00455</v>
      </c>
      <c r="L280" s="25">
        <v>0</v>
      </c>
      <c r="M280" s="25">
        <v>0.02831</v>
      </c>
      <c r="N280" s="25">
        <v>0</v>
      </c>
      <c r="O280" s="25">
        <v>0</v>
      </c>
      <c r="P280" s="25">
        <v>0.0182</v>
      </c>
      <c r="Q280" s="25">
        <v>0.6599600000000002</v>
      </c>
      <c r="R280" s="25">
        <v>0.02579</v>
      </c>
      <c r="S280" s="25">
        <v>0.05107</v>
      </c>
      <c r="T280" s="25"/>
      <c r="U280" s="73"/>
      <c r="V280" s="97">
        <f t="shared" si="9"/>
        <v>1.024</v>
      </c>
      <c r="W280" s="96"/>
    </row>
    <row r="281" spans="1:23" ht="12.75">
      <c r="A281" s="216"/>
      <c r="B281" s="217"/>
      <c r="C281" s="218"/>
      <c r="D281" s="24"/>
      <c r="E281" s="24" t="s">
        <v>162</v>
      </c>
      <c r="F281" s="25">
        <v>0.12034</v>
      </c>
      <c r="G281" s="25">
        <v>0.1082</v>
      </c>
      <c r="H281" s="25">
        <v>0.00101</v>
      </c>
      <c r="I281" s="25">
        <f t="shared" si="8"/>
        <v>0.03943</v>
      </c>
      <c r="J281" s="25">
        <v>0.00657</v>
      </c>
      <c r="K281" s="25">
        <v>0.00455</v>
      </c>
      <c r="L281" s="25">
        <v>0</v>
      </c>
      <c r="M281" s="25">
        <v>0.02831</v>
      </c>
      <c r="N281" s="25">
        <v>0</v>
      </c>
      <c r="O281" s="25">
        <v>0</v>
      </c>
      <c r="P281" s="25">
        <v>0.0182</v>
      </c>
      <c r="Q281" s="25">
        <v>0.57995</v>
      </c>
      <c r="R281" s="25">
        <v>0.02579</v>
      </c>
      <c r="S281" s="25">
        <v>0.05107</v>
      </c>
      <c r="T281" s="25"/>
      <c r="U281" s="73"/>
      <c r="V281" s="97">
        <f t="shared" si="9"/>
        <v>0.9439899999999999</v>
      </c>
      <c r="W281" s="96"/>
    </row>
    <row r="282" spans="1:23" ht="12.75">
      <c r="A282" s="216">
        <v>189</v>
      </c>
      <c r="B282" s="217" t="s">
        <v>199</v>
      </c>
      <c r="C282" s="218">
        <v>144</v>
      </c>
      <c r="D282" s="24"/>
      <c r="E282" s="24" t="s">
        <v>157</v>
      </c>
      <c r="F282" s="25">
        <v>0.0952</v>
      </c>
      <c r="G282" s="25">
        <v>0.13852</v>
      </c>
      <c r="H282" s="25">
        <v>0.00228</v>
      </c>
      <c r="I282" s="25">
        <f t="shared" si="8"/>
        <v>0.03477</v>
      </c>
      <c r="J282" s="25">
        <v>0.00684</v>
      </c>
      <c r="K282" s="25">
        <v>0.00513</v>
      </c>
      <c r="L282" s="25">
        <v>0</v>
      </c>
      <c r="M282" s="25">
        <v>0.0228</v>
      </c>
      <c r="N282" s="25">
        <v>0</v>
      </c>
      <c r="O282" s="25">
        <v>0</v>
      </c>
      <c r="P282" s="25">
        <v>0.02337</v>
      </c>
      <c r="Q282" s="25">
        <v>0.6534800000000001</v>
      </c>
      <c r="R282" s="25">
        <v>0.01881</v>
      </c>
      <c r="S282" s="25">
        <v>0.05757</v>
      </c>
      <c r="T282" s="25"/>
      <c r="U282" s="73"/>
      <c r="V282" s="97">
        <f t="shared" si="9"/>
        <v>1.024</v>
      </c>
      <c r="W282" s="96"/>
    </row>
    <row r="283" spans="1:23" ht="12.75">
      <c r="A283" s="216"/>
      <c r="B283" s="217"/>
      <c r="C283" s="218"/>
      <c r="D283" s="24"/>
      <c r="E283" s="24" t="s">
        <v>162</v>
      </c>
      <c r="F283" s="25">
        <v>0.0952</v>
      </c>
      <c r="G283" s="25">
        <v>0.13852</v>
      </c>
      <c r="H283" s="25">
        <v>0.00228</v>
      </c>
      <c r="I283" s="25">
        <f t="shared" si="8"/>
        <v>0.03477</v>
      </c>
      <c r="J283" s="25">
        <v>0.00684</v>
      </c>
      <c r="K283" s="25">
        <v>0.00513</v>
      </c>
      <c r="L283" s="25">
        <v>0</v>
      </c>
      <c r="M283" s="25">
        <v>0.0228</v>
      </c>
      <c r="N283" s="25">
        <v>0</v>
      </c>
      <c r="O283" s="25">
        <v>0</v>
      </c>
      <c r="P283" s="25">
        <v>0.02337</v>
      </c>
      <c r="Q283" s="25">
        <v>0.57347</v>
      </c>
      <c r="R283" s="25">
        <v>0.01881</v>
      </c>
      <c r="S283" s="25">
        <v>0.05757</v>
      </c>
      <c r="T283" s="25"/>
      <c r="U283" s="73"/>
      <c r="V283" s="97">
        <f t="shared" si="9"/>
        <v>0.9439899999999999</v>
      </c>
      <c r="W283" s="96"/>
    </row>
    <row r="284" spans="1:23" ht="12.75">
      <c r="A284" s="216">
        <v>190</v>
      </c>
      <c r="B284" s="217" t="s">
        <v>199</v>
      </c>
      <c r="C284" s="218">
        <v>145</v>
      </c>
      <c r="D284" s="24"/>
      <c r="E284" s="24" t="s">
        <v>157</v>
      </c>
      <c r="F284" s="25">
        <v>0.15296</v>
      </c>
      <c r="G284" s="25">
        <v>0.13888</v>
      </c>
      <c r="H284" s="25">
        <v>0.00049</v>
      </c>
      <c r="I284" s="25">
        <f t="shared" si="8"/>
        <v>0.032049999999999995</v>
      </c>
      <c r="J284" s="25">
        <v>0.00583</v>
      </c>
      <c r="K284" s="25">
        <v>0.00388</v>
      </c>
      <c r="L284" s="25">
        <v>0</v>
      </c>
      <c r="M284" s="25">
        <v>0.02234</v>
      </c>
      <c r="N284" s="25">
        <v>0</v>
      </c>
      <c r="O284" s="25">
        <v>0</v>
      </c>
      <c r="P284" s="25">
        <v>0.01263</v>
      </c>
      <c r="Q284" s="25">
        <v>0.5835600000000001</v>
      </c>
      <c r="R284" s="25">
        <v>0.03253</v>
      </c>
      <c r="S284" s="25">
        <v>0.0709</v>
      </c>
      <c r="T284" s="25"/>
      <c r="U284" s="73"/>
      <c r="V284" s="97">
        <f t="shared" si="9"/>
        <v>1.0240000000000002</v>
      </c>
      <c r="W284" s="96"/>
    </row>
    <row r="285" spans="1:23" ht="12.75">
      <c r="A285" s="216"/>
      <c r="B285" s="217"/>
      <c r="C285" s="218"/>
      <c r="D285" s="24"/>
      <c r="E285" s="24" t="s">
        <v>162</v>
      </c>
      <c r="F285" s="25">
        <v>0.15296</v>
      </c>
      <c r="G285" s="25">
        <v>0.13888</v>
      </c>
      <c r="H285" s="25">
        <v>0.00049</v>
      </c>
      <c r="I285" s="25">
        <f t="shared" si="8"/>
        <v>0.032049999999999995</v>
      </c>
      <c r="J285" s="25">
        <v>0.00583</v>
      </c>
      <c r="K285" s="25">
        <v>0.00388</v>
      </c>
      <c r="L285" s="25">
        <v>0</v>
      </c>
      <c r="M285" s="25">
        <v>0.02234</v>
      </c>
      <c r="N285" s="25">
        <v>0</v>
      </c>
      <c r="O285" s="25">
        <v>0</v>
      </c>
      <c r="P285" s="25">
        <v>0.01263</v>
      </c>
      <c r="Q285" s="25">
        <v>0.50356</v>
      </c>
      <c r="R285" s="25">
        <v>0.03253</v>
      </c>
      <c r="S285" s="25">
        <v>0.0709</v>
      </c>
      <c r="T285" s="25"/>
      <c r="U285" s="73"/>
      <c r="V285" s="97">
        <f t="shared" si="9"/>
        <v>0.9440000000000001</v>
      </c>
      <c r="W285" s="96"/>
    </row>
    <row r="286" spans="1:23" ht="12.75">
      <c r="A286" s="216">
        <v>191</v>
      </c>
      <c r="B286" s="217" t="s">
        <v>199</v>
      </c>
      <c r="C286" s="218">
        <v>146</v>
      </c>
      <c r="D286" s="24"/>
      <c r="E286" s="24" t="s">
        <v>157</v>
      </c>
      <c r="F286" s="25">
        <v>0.11814</v>
      </c>
      <c r="G286" s="25">
        <v>0.10935</v>
      </c>
      <c r="H286" s="25">
        <v>0.0011</v>
      </c>
      <c r="I286" s="25">
        <f t="shared" si="8"/>
        <v>0.03296</v>
      </c>
      <c r="J286" s="25">
        <v>0.00549</v>
      </c>
      <c r="K286" s="25">
        <v>0.00549</v>
      </c>
      <c r="L286" s="25">
        <v>0</v>
      </c>
      <c r="M286" s="25">
        <v>0.02198</v>
      </c>
      <c r="N286" s="25">
        <v>0</v>
      </c>
      <c r="O286" s="25">
        <v>0</v>
      </c>
      <c r="P286" s="25">
        <v>0.02033</v>
      </c>
      <c r="Q286" s="25">
        <v>0.6728800000000001</v>
      </c>
      <c r="R286" s="25">
        <v>0.02418</v>
      </c>
      <c r="S286" s="25">
        <v>0.04506</v>
      </c>
      <c r="T286" s="25"/>
      <c r="U286" s="73"/>
      <c r="V286" s="97">
        <f t="shared" si="9"/>
        <v>1.024</v>
      </c>
      <c r="W286" s="96"/>
    </row>
    <row r="287" spans="1:23" ht="12.75">
      <c r="A287" s="216"/>
      <c r="B287" s="217"/>
      <c r="C287" s="218"/>
      <c r="D287" s="24"/>
      <c r="E287" s="24" t="s">
        <v>162</v>
      </c>
      <c r="F287" s="25">
        <v>0.11814</v>
      </c>
      <c r="G287" s="25">
        <v>0.10935</v>
      </c>
      <c r="H287" s="25">
        <v>0.0011</v>
      </c>
      <c r="I287" s="25">
        <f t="shared" si="8"/>
        <v>0.03296</v>
      </c>
      <c r="J287" s="25">
        <v>0.00549</v>
      </c>
      <c r="K287" s="25">
        <v>0.00549</v>
      </c>
      <c r="L287" s="25">
        <v>0</v>
      </c>
      <c r="M287" s="25">
        <v>0.02198</v>
      </c>
      <c r="N287" s="25">
        <v>0</v>
      </c>
      <c r="O287" s="25">
        <v>0</v>
      </c>
      <c r="P287" s="25">
        <v>0.02033</v>
      </c>
      <c r="Q287" s="25">
        <v>0.59288</v>
      </c>
      <c r="R287" s="25">
        <v>0.02418</v>
      </c>
      <c r="S287" s="25">
        <v>0.04506</v>
      </c>
      <c r="T287" s="25"/>
      <c r="U287" s="73"/>
      <c r="V287" s="97">
        <f t="shared" si="9"/>
        <v>0.9439999999999998</v>
      </c>
      <c r="W287" s="96"/>
    </row>
    <row r="288" spans="1:23" ht="12.75">
      <c r="A288" s="216">
        <v>192</v>
      </c>
      <c r="B288" s="217" t="s">
        <v>199</v>
      </c>
      <c r="C288" s="218">
        <v>147</v>
      </c>
      <c r="D288" s="24"/>
      <c r="E288" s="24" t="s">
        <v>157</v>
      </c>
      <c r="F288" s="25">
        <v>0.12983</v>
      </c>
      <c r="G288" s="25">
        <v>0.10828</v>
      </c>
      <c r="H288" s="25">
        <v>0.00053</v>
      </c>
      <c r="I288" s="25">
        <f t="shared" si="8"/>
        <v>0.03889</v>
      </c>
      <c r="J288" s="25">
        <v>0.00578</v>
      </c>
      <c r="K288" s="25">
        <v>0.00473</v>
      </c>
      <c r="L288" s="25">
        <v>0</v>
      </c>
      <c r="M288" s="25">
        <v>0.02838</v>
      </c>
      <c r="N288" s="25">
        <v>0</v>
      </c>
      <c r="O288" s="25">
        <v>0</v>
      </c>
      <c r="P288" s="25">
        <v>0.01892</v>
      </c>
      <c r="Q288" s="25">
        <v>0.60876</v>
      </c>
      <c r="R288" s="25">
        <v>0.02681</v>
      </c>
      <c r="S288" s="25">
        <v>0.09198</v>
      </c>
      <c r="T288" s="25"/>
      <c r="U288" s="73"/>
      <c r="V288" s="97">
        <f t="shared" si="9"/>
        <v>1.024</v>
      </c>
      <c r="W288" s="96"/>
    </row>
    <row r="289" spans="1:23" ht="12.75">
      <c r="A289" s="216"/>
      <c r="B289" s="217"/>
      <c r="C289" s="218"/>
      <c r="D289" s="24"/>
      <c r="E289" s="24" t="s">
        <v>162</v>
      </c>
      <c r="F289" s="25">
        <v>0.12983</v>
      </c>
      <c r="G289" s="25">
        <v>0.10828</v>
      </c>
      <c r="H289" s="25">
        <v>0.00053</v>
      </c>
      <c r="I289" s="25">
        <f t="shared" si="8"/>
        <v>0.03889</v>
      </c>
      <c r="J289" s="25">
        <v>0.00578</v>
      </c>
      <c r="K289" s="25">
        <v>0.00473</v>
      </c>
      <c r="L289" s="25">
        <v>0</v>
      </c>
      <c r="M289" s="25">
        <v>0.02838</v>
      </c>
      <c r="N289" s="25">
        <v>0</v>
      </c>
      <c r="O289" s="25">
        <v>0</v>
      </c>
      <c r="P289" s="25">
        <v>0.01892</v>
      </c>
      <c r="Q289" s="25">
        <v>0.52877</v>
      </c>
      <c r="R289" s="25">
        <v>0.02681</v>
      </c>
      <c r="S289" s="25">
        <v>0.09198</v>
      </c>
      <c r="T289" s="25"/>
      <c r="U289" s="73"/>
      <c r="V289" s="97">
        <f t="shared" si="9"/>
        <v>0.94401</v>
      </c>
      <c r="W289" s="96"/>
    </row>
    <row r="290" spans="1:23" ht="12.75">
      <c r="A290" s="216">
        <v>193</v>
      </c>
      <c r="B290" s="217" t="s">
        <v>199</v>
      </c>
      <c r="C290" s="218">
        <v>148</v>
      </c>
      <c r="D290" s="24"/>
      <c r="E290" s="24" t="s">
        <v>157</v>
      </c>
      <c r="F290" s="25">
        <v>0.20348</v>
      </c>
      <c r="G290" s="25">
        <v>0.08548</v>
      </c>
      <c r="H290" s="25">
        <v>0.00139</v>
      </c>
      <c r="I290" s="25">
        <f t="shared" si="8"/>
        <v>0.02369</v>
      </c>
      <c r="J290" s="25">
        <v>0.00418</v>
      </c>
      <c r="K290" s="25">
        <v>0.00418</v>
      </c>
      <c r="L290" s="25">
        <v>0</v>
      </c>
      <c r="M290" s="25">
        <v>0.01533</v>
      </c>
      <c r="N290" s="25">
        <v>0</v>
      </c>
      <c r="O290" s="25">
        <v>0</v>
      </c>
      <c r="P290" s="25">
        <v>0.05157</v>
      </c>
      <c r="Q290" s="25">
        <v>0.52088</v>
      </c>
      <c r="R290" s="25">
        <v>0.04599</v>
      </c>
      <c r="S290" s="25">
        <v>0.09152</v>
      </c>
      <c r="T290" s="25"/>
      <c r="U290" s="73"/>
      <c r="V290" s="97">
        <f t="shared" si="9"/>
        <v>1.024</v>
      </c>
      <c r="W290" s="96"/>
    </row>
    <row r="291" spans="1:23" ht="12.75">
      <c r="A291" s="216"/>
      <c r="B291" s="217"/>
      <c r="C291" s="218"/>
      <c r="D291" s="24"/>
      <c r="E291" s="24" t="s">
        <v>162</v>
      </c>
      <c r="F291" s="25">
        <v>0.20348</v>
      </c>
      <c r="G291" s="25">
        <v>0.08548</v>
      </c>
      <c r="H291" s="25">
        <v>0.00139</v>
      </c>
      <c r="I291" s="25">
        <f t="shared" si="8"/>
        <v>0.02369</v>
      </c>
      <c r="J291" s="25">
        <v>0.00418</v>
      </c>
      <c r="K291" s="25">
        <v>0.00418</v>
      </c>
      <c r="L291" s="25">
        <v>0</v>
      </c>
      <c r="M291" s="25">
        <v>0.01533</v>
      </c>
      <c r="N291" s="25">
        <v>0</v>
      </c>
      <c r="O291" s="25">
        <v>0</v>
      </c>
      <c r="P291" s="25">
        <v>0.05157</v>
      </c>
      <c r="Q291" s="25">
        <v>0.44087</v>
      </c>
      <c r="R291" s="25">
        <v>0.04599</v>
      </c>
      <c r="S291" s="25">
        <v>0.09152</v>
      </c>
      <c r="T291" s="25"/>
      <c r="U291" s="73"/>
      <c r="V291" s="97">
        <f t="shared" si="9"/>
        <v>0.94399</v>
      </c>
      <c r="W291" s="96"/>
    </row>
    <row r="292" spans="1:23" ht="12.75">
      <c r="A292" s="216">
        <v>194</v>
      </c>
      <c r="B292" s="217" t="s">
        <v>199</v>
      </c>
      <c r="C292" s="218">
        <v>149</v>
      </c>
      <c r="D292" s="24"/>
      <c r="E292" s="24" t="s">
        <v>157</v>
      </c>
      <c r="F292" s="25">
        <v>0.14017</v>
      </c>
      <c r="G292" s="25">
        <v>0.11068</v>
      </c>
      <c r="H292" s="25">
        <v>0.00085</v>
      </c>
      <c r="I292" s="25">
        <f t="shared" si="8"/>
        <v>0.03333</v>
      </c>
      <c r="J292" s="25">
        <v>0.00598</v>
      </c>
      <c r="K292" s="25">
        <v>0.00427</v>
      </c>
      <c r="L292" s="25">
        <v>0</v>
      </c>
      <c r="M292" s="25">
        <v>0.02308</v>
      </c>
      <c r="N292" s="25">
        <v>0</v>
      </c>
      <c r="O292" s="25">
        <v>0</v>
      </c>
      <c r="P292" s="25">
        <v>0.01325</v>
      </c>
      <c r="Q292" s="25">
        <v>0.61931</v>
      </c>
      <c r="R292" s="25">
        <v>0.03205</v>
      </c>
      <c r="S292" s="25">
        <v>0.07436</v>
      </c>
      <c r="T292" s="25"/>
      <c r="U292" s="73"/>
      <c r="V292" s="97">
        <f t="shared" si="9"/>
        <v>1.024</v>
      </c>
      <c r="W292" s="96"/>
    </row>
    <row r="293" spans="1:23" ht="12.75">
      <c r="A293" s="216"/>
      <c r="B293" s="217"/>
      <c r="C293" s="218"/>
      <c r="D293" s="24"/>
      <c r="E293" s="24" t="s">
        <v>162</v>
      </c>
      <c r="F293" s="25">
        <v>0.14017</v>
      </c>
      <c r="G293" s="25">
        <v>0.11068</v>
      </c>
      <c r="H293" s="25">
        <v>0.00085</v>
      </c>
      <c r="I293" s="25">
        <f t="shared" si="8"/>
        <v>0.03333</v>
      </c>
      <c r="J293" s="25">
        <v>0.00598</v>
      </c>
      <c r="K293" s="25">
        <v>0.00427</v>
      </c>
      <c r="L293" s="25">
        <v>0</v>
      </c>
      <c r="M293" s="25">
        <v>0.02308</v>
      </c>
      <c r="N293" s="25">
        <v>0</v>
      </c>
      <c r="O293" s="25">
        <v>0</v>
      </c>
      <c r="P293" s="25">
        <v>0.01325</v>
      </c>
      <c r="Q293" s="25">
        <v>0.53931</v>
      </c>
      <c r="R293" s="25">
        <v>0.03205</v>
      </c>
      <c r="S293" s="25">
        <v>0.07436</v>
      </c>
      <c r="T293" s="25"/>
      <c r="U293" s="73"/>
      <c r="V293" s="97">
        <f t="shared" si="9"/>
        <v>0.944</v>
      </c>
      <c r="W293" s="96"/>
    </row>
    <row r="294" spans="1:23" ht="12.75">
      <c r="A294" s="216">
        <v>195</v>
      </c>
      <c r="B294" s="217" t="s">
        <v>199</v>
      </c>
      <c r="C294" s="218">
        <v>150</v>
      </c>
      <c r="D294" s="24"/>
      <c r="E294" s="24" t="s">
        <v>157</v>
      </c>
      <c r="F294" s="25">
        <v>0.08231</v>
      </c>
      <c r="G294" s="25">
        <v>0.1316</v>
      </c>
      <c r="H294" s="25">
        <v>0.0014</v>
      </c>
      <c r="I294" s="25">
        <f t="shared" si="8"/>
        <v>0.02698</v>
      </c>
      <c r="J294" s="25">
        <v>0.00605</v>
      </c>
      <c r="K294" s="25">
        <v>0.00558</v>
      </c>
      <c r="L294" s="25">
        <v>0</v>
      </c>
      <c r="M294" s="25">
        <v>0.01535</v>
      </c>
      <c r="N294" s="25">
        <v>0.02046</v>
      </c>
      <c r="O294" s="25">
        <v>0.02325</v>
      </c>
      <c r="P294" s="25">
        <v>0.01442</v>
      </c>
      <c r="Q294" s="25">
        <v>0.6157</v>
      </c>
      <c r="R294" s="25">
        <v>0.01674</v>
      </c>
      <c r="S294" s="25">
        <v>0.09114</v>
      </c>
      <c r="T294" s="25"/>
      <c r="U294" s="73"/>
      <c r="V294" s="97">
        <f t="shared" si="9"/>
        <v>1.024</v>
      </c>
      <c r="W294" s="96"/>
    </row>
    <row r="295" spans="1:23" ht="12.75">
      <c r="A295" s="216"/>
      <c r="B295" s="217"/>
      <c r="C295" s="218"/>
      <c r="D295" s="24"/>
      <c r="E295" s="24" t="s">
        <v>162</v>
      </c>
      <c r="F295" s="25">
        <v>0.08231</v>
      </c>
      <c r="G295" s="25">
        <v>0.1316</v>
      </c>
      <c r="H295" s="25">
        <v>0.0014</v>
      </c>
      <c r="I295" s="25">
        <f t="shared" si="8"/>
        <v>0.02698</v>
      </c>
      <c r="J295" s="25">
        <v>0.00605</v>
      </c>
      <c r="K295" s="25">
        <v>0.00558</v>
      </c>
      <c r="L295" s="25">
        <v>0</v>
      </c>
      <c r="M295" s="25">
        <v>0.01535</v>
      </c>
      <c r="N295" s="25">
        <v>0.02046</v>
      </c>
      <c r="O295" s="25">
        <v>0.02325</v>
      </c>
      <c r="P295" s="25">
        <v>0.01442</v>
      </c>
      <c r="Q295" s="25">
        <v>0.53571</v>
      </c>
      <c r="R295" s="25">
        <v>0.01674</v>
      </c>
      <c r="S295" s="25">
        <v>0.09114</v>
      </c>
      <c r="T295" s="25"/>
      <c r="U295" s="73"/>
      <c r="V295" s="97">
        <f t="shared" si="9"/>
        <v>0.9440099999999999</v>
      </c>
      <c r="W295" s="96"/>
    </row>
    <row r="296" spans="1:23" ht="12.75">
      <c r="A296" s="216">
        <v>196</v>
      </c>
      <c r="B296" s="217" t="s">
        <v>199</v>
      </c>
      <c r="C296" s="218">
        <v>151</v>
      </c>
      <c r="D296" s="24"/>
      <c r="E296" s="24" t="s">
        <v>157</v>
      </c>
      <c r="F296" s="25">
        <v>0.10416</v>
      </c>
      <c r="G296" s="25">
        <v>0.12115</v>
      </c>
      <c r="H296" s="25">
        <v>0.00164</v>
      </c>
      <c r="I296" s="25">
        <f t="shared" si="8"/>
        <v>0.042760000000000006</v>
      </c>
      <c r="J296" s="25">
        <v>0.00713</v>
      </c>
      <c r="K296" s="25">
        <v>0.00493</v>
      </c>
      <c r="L296" s="25">
        <v>0</v>
      </c>
      <c r="M296" s="25">
        <v>0.0307</v>
      </c>
      <c r="N296" s="25">
        <v>0</v>
      </c>
      <c r="O296" s="25">
        <v>0</v>
      </c>
      <c r="P296" s="25">
        <v>0.02083</v>
      </c>
      <c r="Q296" s="25">
        <v>0.6446500000000001</v>
      </c>
      <c r="R296" s="25">
        <v>0.02138</v>
      </c>
      <c r="S296" s="25">
        <v>0.06743</v>
      </c>
      <c r="T296" s="25"/>
      <c r="U296" s="73"/>
      <c r="V296" s="97">
        <f t="shared" si="9"/>
        <v>1.024</v>
      </c>
      <c r="W296" s="96"/>
    </row>
    <row r="297" spans="1:23" ht="12.75">
      <c r="A297" s="216"/>
      <c r="B297" s="217"/>
      <c r="C297" s="218"/>
      <c r="D297" s="24"/>
      <c r="E297" s="24" t="s">
        <v>162</v>
      </c>
      <c r="F297" s="25">
        <v>0.10416</v>
      </c>
      <c r="G297" s="25">
        <v>0.12115</v>
      </c>
      <c r="H297" s="25">
        <v>0.00164</v>
      </c>
      <c r="I297" s="25">
        <f t="shared" si="8"/>
        <v>0.042760000000000006</v>
      </c>
      <c r="J297" s="25">
        <v>0.00713</v>
      </c>
      <c r="K297" s="25">
        <v>0.00493</v>
      </c>
      <c r="L297" s="25">
        <v>0</v>
      </c>
      <c r="M297" s="25">
        <v>0.0307</v>
      </c>
      <c r="N297" s="25">
        <v>0</v>
      </c>
      <c r="O297" s="25">
        <v>0</v>
      </c>
      <c r="P297" s="25">
        <v>0.02083</v>
      </c>
      <c r="Q297" s="25">
        <v>0.56465</v>
      </c>
      <c r="R297" s="25">
        <v>0.02138</v>
      </c>
      <c r="S297" s="25">
        <v>0.06743</v>
      </c>
      <c r="T297" s="25"/>
      <c r="U297" s="73"/>
      <c r="V297" s="97">
        <f t="shared" si="9"/>
        <v>0.944</v>
      </c>
      <c r="W297" s="96"/>
    </row>
    <row r="298" spans="1:23" ht="12.75">
      <c r="A298" s="216">
        <v>197</v>
      </c>
      <c r="B298" s="217" t="s">
        <v>199</v>
      </c>
      <c r="C298" s="218">
        <v>152</v>
      </c>
      <c r="D298" s="24"/>
      <c r="E298" s="24" t="s">
        <v>157</v>
      </c>
      <c r="F298" s="25">
        <v>0.10463</v>
      </c>
      <c r="G298" s="25">
        <v>0.03225</v>
      </c>
      <c r="H298" s="25">
        <v>0.00251</v>
      </c>
      <c r="I298" s="25">
        <f t="shared" si="8"/>
        <v>0.022940000000000002</v>
      </c>
      <c r="J298" s="25">
        <v>0.0043</v>
      </c>
      <c r="K298" s="25">
        <v>0.00323</v>
      </c>
      <c r="L298" s="25">
        <v>0</v>
      </c>
      <c r="M298" s="25">
        <v>0.01541</v>
      </c>
      <c r="N298" s="25">
        <v>0</v>
      </c>
      <c r="O298" s="25">
        <v>0</v>
      </c>
      <c r="P298" s="25">
        <v>0.00968</v>
      </c>
      <c r="Q298" s="25">
        <v>0.50713</v>
      </c>
      <c r="R298" s="25">
        <v>0.02222</v>
      </c>
      <c r="S298" s="25">
        <v>0.04264</v>
      </c>
      <c r="T298" s="25"/>
      <c r="U298" s="73"/>
      <c r="V298" s="97">
        <f t="shared" si="9"/>
        <v>0.744</v>
      </c>
      <c r="W298" s="96"/>
    </row>
    <row r="299" spans="1:23" ht="12.75">
      <c r="A299" s="216"/>
      <c r="B299" s="217"/>
      <c r="C299" s="218"/>
      <c r="D299" s="24"/>
      <c r="E299" s="24" t="s">
        <v>162</v>
      </c>
      <c r="F299" s="25">
        <v>0.10463</v>
      </c>
      <c r="G299" s="25">
        <v>0.03225</v>
      </c>
      <c r="H299" s="25">
        <v>0.00251</v>
      </c>
      <c r="I299" s="25">
        <f t="shared" si="8"/>
        <v>0.022940000000000002</v>
      </c>
      <c r="J299" s="25">
        <v>0.0043</v>
      </c>
      <c r="K299" s="25">
        <v>0.00323</v>
      </c>
      <c r="L299" s="25">
        <v>0</v>
      </c>
      <c r="M299" s="25">
        <v>0.01541</v>
      </c>
      <c r="N299" s="25">
        <v>0</v>
      </c>
      <c r="O299" s="25">
        <v>0</v>
      </c>
      <c r="P299" s="25">
        <v>0.00968</v>
      </c>
      <c r="Q299" s="25">
        <v>0.42714</v>
      </c>
      <c r="R299" s="25">
        <v>0.02222</v>
      </c>
      <c r="S299" s="25">
        <v>0.04264</v>
      </c>
      <c r="T299" s="25"/>
      <c r="U299" s="73"/>
      <c r="V299" s="97">
        <f t="shared" si="9"/>
        <v>0.66401</v>
      </c>
      <c r="W299" s="96"/>
    </row>
    <row r="300" spans="1:23" ht="12.75">
      <c r="A300" s="216">
        <v>198</v>
      </c>
      <c r="B300" s="217" t="s">
        <v>199</v>
      </c>
      <c r="C300" s="218">
        <v>153</v>
      </c>
      <c r="D300" s="24"/>
      <c r="E300" s="24" t="s">
        <v>157</v>
      </c>
      <c r="F300" s="25">
        <v>0.1459</v>
      </c>
      <c r="G300" s="25">
        <v>0.10834</v>
      </c>
      <c r="H300" s="25">
        <v>0.00163</v>
      </c>
      <c r="I300" s="25">
        <f t="shared" si="8"/>
        <v>0.04029</v>
      </c>
      <c r="J300" s="25">
        <v>0.00653</v>
      </c>
      <c r="K300" s="25">
        <v>0.00436</v>
      </c>
      <c r="L300" s="25">
        <v>0</v>
      </c>
      <c r="M300" s="25">
        <v>0.0294</v>
      </c>
      <c r="N300" s="25">
        <v>0</v>
      </c>
      <c r="O300" s="25">
        <v>0</v>
      </c>
      <c r="P300" s="25">
        <v>0.01905</v>
      </c>
      <c r="Q300" s="25">
        <v>0.60209</v>
      </c>
      <c r="R300" s="25">
        <v>0.02994</v>
      </c>
      <c r="S300" s="25">
        <v>0.07676</v>
      </c>
      <c r="T300" s="25"/>
      <c r="U300" s="73"/>
      <c r="V300" s="97">
        <f t="shared" si="9"/>
        <v>1.024</v>
      </c>
      <c r="W300" s="96"/>
    </row>
    <row r="301" spans="1:23" ht="12.75">
      <c r="A301" s="216"/>
      <c r="B301" s="217"/>
      <c r="C301" s="218"/>
      <c r="D301" s="24"/>
      <c r="E301" s="24" t="s">
        <v>162</v>
      </c>
      <c r="F301" s="25">
        <v>0.1459</v>
      </c>
      <c r="G301" s="25">
        <v>0.10834</v>
      </c>
      <c r="H301" s="25">
        <v>0.00163</v>
      </c>
      <c r="I301" s="25">
        <f t="shared" si="8"/>
        <v>0.04029</v>
      </c>
      <c r="J301" s="25">
        <v>0.00653</v>
      </c>
      <c r="K301" s="25">
        <v>0.00436</v>
      </c>
      <c r="L301" s="25">
        <v>0</v>
      </c>
      <c r="M301" s="25">
        <v>0.0294</v>
      </c>
      <c r="N301" s="25">
        <v>0</v>
      </c>
      <c r="O301" s="25">
        <v>0</v>
      </c>
      <c r="P301" s="25">
        <v>0.01905</v>
      </c>
      <c r="Q301" s="25">
        <v>0.52209</v>
      </c>
      <c r="R301" s="25">
        <v>0.02994</v>
      </c>
      <c r="S301" s="25">
        <v>0.07676</v>
      </c>
      <c r="T301" s="25"/>
      <c r="U301" s="73"/>
      <c r="V301" s="97">
        <f t="shared" si="9"/>
        <v>0.9440000000000002</v>
      </c>
      <c r="W301" s="96"/>
    </row>
    <row r="302" spans="1:23" ht="12.75">
      <c r="A302" s="84">
        <v>199</v>
      </c>
      <c r="B302" s="23" t="s">
        <v>199</v>
      </c>
      <c r="C302" s="24">
        <v>154</v>
      </c>
      <c r="D302" s="24"/>
      <c r="E302" s="24" t="s">
        <v>157</v>
      </c>
      <c r="F302" s="25">
        <v>0.21345</v>
      </c>
      <c r="G302" s="25">
        <v>0</v>
      </c>
      <c r="H302" s="25">
        <v>0</v>
      </c>
      <c r="I302" s="25">
        <f t="shared" si="8"/>
        <v>0.00596</v>
      </c>
      <c r="J302" s="25">
        <v>0.00331</v>
      </c>
      <c r="K302" s="25">
        <v>0.00265</v>
      </c>
      <c r="L302" s="25">
        <v>0</v>
      </c>
      <c r="M302" s="25">
        <v>0</v>
      </c>
      <c r="N302" s="25">
        <v>0</v>
      </c>
      <c r="O302" s="25">
        <v>0</v>
      </c>
      <c r="P302" s="25">
        <v>0.01191</v>
      </c>
      <c r="Q302" s="25">
        <v>0.24853</v>
      </c>
      <c r="R302" s="25">
        <v>0.04269</v>
      </c>
      <c r="S302" s="25">
        <v>0.02945</v>
      </c>
      <c r="T302" s="25"/>
      <c r="U302" s="73"/>
      <c r="V302" s="97">
        <f t="shared" si="9"/>
        <v>0.55199</v>
      </c>
      <c r="W302" s="96"/>
    </row>
    <row r="303" spans="1:23" ht="12.75">
      <c r="A303" s="216">
        <v>200</v>
      </c>
      <c r="B303" s="217" t="s">
        <v>199</v>
      </c>
      <c r="C303" s="218">
        <v>155</v>
      </c>
      <c r="D303" s="24"/>
      <c r="E303" s="24" t="s">
        <v>157</v>
      </c>
      <c r="F303" s="25">
        <v>0.07934</v>
      </c>
      <c r="G303" s="25">
        <v>0.1083</v>
      </c>
      <c r="H303" s="25">
        <v>0.00174</v>
      </c>
      <c r="I303" s="25">
        <f t="shared" si="8"/>
        <v>0.04691</v>
      </c>
      <c r="J303" s="25">
        <v>0.00753</v>
      </c>
      <c r="K303" s="25">
        <v>0.00521</v>
      </c>
      <c r="L303" s="25">
        <v>0</v>
      </c>
      <c r="M303" s="25">
        <v>0.03417</v>
      </c>
      <c r="N303" s="25">
        <v>0</v>
      </c>
      <c r="O303" s="25">
        <v>0</v>
      </c>
      <c r="P303" s="25">
        <v>0.02201</v>
      </c>
      <c r="Q303" s="25">
        <v>0.6713000000000002</v>
      </c>
      <c r="R303" s="25">
        <v>0.01506</v>
      </c>
      <c r="S303" s="25">
        <v>0.07934</v>
      </c>
      <c r="T303" s="25"/>
      <c r="U303" s="73"/>
      <c r="V303" s="97">
        <f t="shared" si="9"/>
        <v>1.0240000000000002</v>
      </c>
      <c r="W303" s="96"/>
    </row>
    <row r="304" spans="1:23" ht="12.75">
      <c r="A304" s="216"/>
      <c r="B304" s="217"/>
      <c r="C304" s="218"/>
      <c r="D304" s="24"/>
      <c r="E304" s="24" t="s">
        <v>162</v>
      </c>
      <c r="F304" s="25">
        <v>0.07934</v>
      </c>
      <c r="G304" s="25">
        <v>0.1083</v>
      </c>
      <c r="H304" s="25">
        <v>0.00174</v>
      </c>
      <c r="I304" s="25">
        <f t="shared" si="8"/>
        <v>0.04691</v>
      </c>
      <c r="J304" s="25">
        <v>0.00753</v>
      </c>
      <c r="K304" s="25">
        <v>0.00521</v>
      </c>
      <c r="L304" s="25">
        <v>0</v>
      </c>
      <c r="M304" s="25">
        <v>0.03417</v>
      </c>
      <c r="N304" s="25">
        <v>0</v>
      </c>
      <c r="O304" s="25">
        <v>0</v>
      </c>
      <c r="P304" s="25">
        <v>0.02201</v>
      </c>
      <c r="Q304" s="25">
        <v>0.5913</v>
      </c>
      <c r="R304" s="25">
        <v>0.01506</v>
      </c>
      <c r="S304" s="25">
        <v>0.07934</v>
      </c>
      <c r="T304" s="25"/>
      <c r="U304" s="73"/>
      <c r="V304" s="97">
        <f t="shared" si="9"/>
        <v>0.944</v>
      </c>
      <c r="W304" s="96"/>
    </row>
    <row r="305" spans="1:23" ht="12.75">
      <c r="A305" s="84">
        <v>201</v>
      </c>
      <c r="B305" s="23" t="s">
        <v>199</v>
      </c>
      <c r="C305" s="24">
        <v>156</v>
      </c>
      <c r="D305" s="24"/>
      <c r="E305" s="24" t="s">
        <v>157</v>
      </c>
      <c r="F305" s="25">
        <v>0.17942</v>
      </c>
      <c r="G305" s="25">
        <v>0</v>
      </c>
      <c r="H305" s="25">
        <v>0</v>
      </c>
      <c r="I305" s="25">
        <f t="shared" si="8"/>
        <v>0.00915</v>
      </c>
      <c r="J305" s="132">
        <v>0.00549</v>
      </c>
      <c r="K305" s="25">
        <v>0.00366</v>
      </c>
      <c r="L305" s="25">
        <v>0</v>
      </c>
      <c r="M305" s="25">
        <v>0</v>
      </c>
      <c r="N305" s="25">
        <v>0</v>
      </c>
      <c r="O305" s="25">
        <v>0</v>
      </c>
      <c r="P305" s="25">
        <v>0.00519</v>
      </c>
      <c r="Q305" s="25">
        <v>0.29538</v>
      </c>
      <c r="R305" s="25">
        <v>0.03631</v>
      </c>
      <c r="S305" s="25">
        <v>0.02655</v>
      </c>
      <c r="T305" s="25"/>
      <c r="U305" s="73"/>
      <c r="V305" s="97">
        <f t="shared" si="9"/>
        <v>0.552</v>
      </c>
      <c r="W305" s="96"/>
    </row>
    <row r="306" spans="1:23" ht="12.75">
      <c r="A306" s="84">
        <v>202</v>
      </c>
      <c r="B306" s="23" t="s">
        <v>199</v>
      </c>
      <c r="C306" s="24">
        <v>158</v>
      </c>
      <c r="D306" s="24"/>
      <c r="E306" s="24" t="s">
        <v>157</v>
      </c>
      <c r="F306" s="25">
        <v>0.17923</v>
      </c>
      <c r="G306" s="25">
        <v>0</v>
      </c>
      <c r="H306" s="25">
        <v>0</v>
      </c>
      <c r="I306" s="25">
        <f t="shared" si="8"/>
        <v>0.00913</v>
      </c>
      <c r="J306" s="132">
        <v>0.00548</v>
      </c>
      <c r="K306" s="25">
        <v>0.00365</v>
      </c>
      <c r="L306" s="25">
        <v>0</v>
      </c>
      <c r="M306" s="25">
        <v>0</v>
      </c>
      <c r="N306" s="25">
        <v>0</v>
      </c>
      <c r="O306" s="25">
        <v>0</v>
      </c>
      <c r="P306" s="25">
        <v>0.00517</v>
      </c>
      <c r="Q306" s="25">
        <v>0.29548</v>
      </c>
      <c r="R306" s="25">
        <v>0.03652</v>
      </c>
      <c r="S306" s="25">
        <v>0.02647</v>
      </c>
      <c r="T306" s="25"/>
      <c r="U306" s="73"/>
      <c r="V306" s="97">
        <f t="shared" si="9"/>
        <v>0.552</v>
      </c>
      <c r="W306" s="96"/>
    </row>
    <row r="307" spans="1:23" ht="12.75">
      <c r="A307" s="84">
        <v>203</v>
      </c>
      <c r="B307" s="23" t="s">
        <v>199</v>
      </c>
      <c r="C307" s="24">
        <v>160</v>
      </c>
      <c r="D307" s="24"/>
      <c r="E307" s="24" t="s">
        <v>157</v>
      </c>
      <c r="F307" s="25">
        <v>0.18436</v>
      </c>
      <c r="G307" s="25">
        <v>0</v>
      </c>
      <c r="H307" s="25">
        <v>0</v>
      </c>
      <c r="I307" s="25">
        <f t="shared" si="8"/>
        <v>0.00842</v>
      </c>
      <c r="J307" s="25">
        <v>0.00462</v>
      </c>
      <c r="K307" s="25">
        <v>0.0038</v>
      </c>
      <c r="L307" s="25">
        <v>0</v>
      </c>
      <c r="M307" s="25">
        <v>0</v>
      </c>
      <c r="N307" s="25">
        <v>0</v>
      </c>
      <c r="O307" s="25">
        <v>0</v>
      </c>
      <c r="P307" s="25">
        <v>0.00462</v>
      </c>
      <c r="Q307" s="25">
        <v>0.29297</v>
      </c>
      <c r="R307" s="25">
        <v>0.03937</v>
      </c>
      <c r="S307" s="25">
        <v>0.02226</v>
      </c>
      <c r="T307" s="25"/>
      <c r="U307" s="73"/>
      <c r="V307" s="97">
        <f t="shared" si="9"/>
        <v>0.552</v>
      </c>
      <c r="W307" s="96"/>
    </row>
    <row r="308" spans="1:23" ht="12.75">
      <c r="A308" s="216">
        <v>204</v>
      </c>
      <c r="B308" s="217" t="s">
        <v>199</v>
      </c>
      <c r="C308" s="218">
        <v>161</v>
      </c>
      <c r="D308" s="24"/>
      <c r="E308" s="24" t="s">
        <v>157</v>
      </c>
      <c r="F308" s="25">
        <v>0.10166</v>
      </c>
      <c r="G308" s="25">
        <v>0.11618</v>
      </c>
      <c r="H308" s="25">
        <v>0.00215</v>
      </c>
      <c r="I308" s="25">
        <f t="shared" si="8"/>
        <v>0.03765</v>
      </c>
      <c r="J308" s="25">
        <v>0.00592</v>
      </c>
      <c r="K308" s="25">
        <v>0.00484</v>
      </c>
      <c r="L308" s="25">
        <v>0</v>
      </c>
      <c r="M308" s="25">
        <v>0.02689</v>
      </c>
      <c r="N308" s="25">
        <v>0.01883</v>
      </c>
      <c r="O308" s="25">
        <v>0.02152</v>
      </c>
      <c r="P308" s="25">
        <v>0.02259</v>
      </c>
      <c r="Q308" s="25">
        <v>0.6383300000000002</v>
      </c>
      <c r="R308" s="25">
        <v>0.02044</v>
      </c>
      <c r="S308" s="25">
        <v>0.04465</v>
      </c>
      <c r="T308" s="25"/>
      <c r="U308" s="73"/>
      <c r="V308" s="97">
        <f t="shared" si="9"/>
        <v>1.0240000000000002</v>
      </c>
      <c r="W308" s="96"/>
    </row>
    <row r="309" spans="1:23" ht="12.75">
      <c r="A309" s="216"/>
      <c r="B309" s="217"/>
      <c r="C309" s="218"/>
      <c r="D309" s="24"/>
      <c r="E309" s="24" t="s">
        <v>162</v>
      </c>
      <c r="F309" s="25">
        <v>0.10166</v>
      </c>
      <c r="G309" s="25">
        <v>0.11618</v>
      </c>
      <c r="H309" s="25">
        <v>0.00215</v>
      </c>
      <c r="I309" s="25">
        <f t="shared" si="8"/>
        <v>0.03765</v>
      </c>
      <c r="J309" s="25">
        <v>0.00592</v>
      </c>
      <c r="K309" s="25">
        <v>0.00484</v>
      </c>
      <c r="L309" s="25">
        <v>0</v>
      </c>
      <c r="M309" s="25">
        <v>0.02689</v>
      </c>
      <c r="N309" s="25">
        <v>0.01883</v>
      </c>
      <c r="O309" s="25">
        <v>0.02152</v>
      </c>
      <c r="P309" s="25">
        <v>0.02259</v>
      </c>
      <c r="Q309" s="25">
        <v>0.55833</v>
      </c>
      <c r="R309" s="25">
        <v>0.02044</v>
      </c>
      <c r="S309" s="25">
        <v>0.04465</v>
      </c>
      <c r="T309" s="25"/>
      <c r="U309" s="73"/>
      <c r="V309" s="97">
        <f t="shared" si="9"/>
        <v>0.9439999999999998</v>
      </c>
      <c r="W309" s="96"/>
    </row>
    <row r="310" spans="1:23" ht="12.75">
      <c r="A310" s="84">
        <v>205</v>
      </c>
      <c r="B310" s="23" t="s">
        <v>199</v>
      </c>
      <c r="C310" s="24">
        <v>162</v>
      </c>
      <c r="D310" s="24"/>
      <c r="E310" s="24" t="s">
        <v>157</v>
      </c>
      <c r="F310" s="25">
        <v>0.14912</v>
      </c>
      <c r="G310" s="25">
        <v>0</v>
      </c>
      <c r="H310" s="25">
        <v>0</v>
      </c>
      <c r="I310" s="25">
        <f t="shared" si="8"/>
        <v>0.0081</v>
      </c>
      <c r="J310" s="25">
        <v>0.00442</v>
      </c>
      <c r="K310" s="25">
        <v>0.00368</v>
      </c>
      <c r="L310" s="25">
        <v>0</v>
      </c>
      <c r="M310" s="25">
        <v>0</v>
      </c>
      <c r="N310" s="25">
        <v>0</v>
      </c>
      <c r="O310" s="25">
        <v>0</v>
      </c>
      <c r="P310" s="25">
        <v>0.02555</v>
      </c>
      <c r="Q310" s="25">
        <v>0.3169</v>
      </c>
      <c r="R310" s="25">
        <v>0.03316</v>
      </c>
      <c r="S310" s="25">
        <v>0.01916</v>
      </c>
      <c r="T310" s="25"/>
      <c r="U310" s="73"/>
      <c r="V310" s="97">
        <f t="shared" si="9"/>
        <v>0.55199</v>
      </c>
      <c r="W310" s="96"/>
    </row>
    <row r="311" spans="1:23" ht="12.75">
      <c r="A311" s="216">
        <v>206</v>
      </c>
      <c r="B311" s="217" t="s">
        <v>199</v>
      </c>
      <c r="C311" s="218">
        <v>163</v>
      </c>
      <c r="D311" s="24"/>
      <c r="E311" s="24" t="s">
        <v>157</v>
      </c>
      <c r="F311" s="25">
        <v>0.0905</v>
      </c>
      <c r="G311" s="25">
        <v>0.11868</v>
      </c>
      <c r="H311" s="25">
        <v>0.00217</v>
      </c>
      <c r="I311" s="25">
        <f t="shared" si="8"/>
        <v>0.03794</v>
      </c>
      <c r="J311" s="25">
        <v>0.00596</v>
      </c>
      <c r="K311" s="25">
        <v>0.00488</v>
      </c>
      <c r="L311" s="25">
        <v>0</v>
      </c>
      <c r="M311" s="25">
        <v>0.0271</v>
      </c>
      <c r="N311" s="25">
        <v>0.01897</v>
      </c>
      <c r="O311" s="25">
        <v>0.02168</v>
      </c>
      <c r="P311" s="25">
        <v>0.02276</v>
      </c>
      <c r="Q311" s="25">
        <v>0.6478999999999999</v>
      </c>
      <c r="R311" s="25">
        <v>0.01842</v>
      </c>
      <c r="S311" s="25">
        <v>0.04498</v>
      </c>
      <c r="T311" s="25"/>
      <c r="U311" s="73"/>
      <c r="V311" s="97">
        <f t="shared" si="9"/>
        <v>1.024</v>
      </c>
      <c r="W311" s="96"/>
    </row>
    <row r="312" spans="1:23" ht="12.75">
      <c r="A312" s="216"/>
      <c r="B312" s="217"/>
      <c r="C312" s="218"/>
      <c r="D312" s="24"/>
      <c r="E312" s="24" t="s">
        <v>162</v>
      </c>
      <c r="F312" s="25">
        <v>0.0905</v>
      </c>
      <c r="G312" s="25">
        <v>0.11868</v>
      </c>
      <c r="H312" s="25">
        <v>0.00217</v>
      </c>
      <c r="I312" s="25">
        <f t="shared" si="8"/>
        <v>0.03794</v>
      </c>
      <c r="J312" s="25">
        <v>0.00596</v>
      </c>
      <c r="K312" s="25">
        <v>0.00488</v>
      </c>
      <c r="L312" s="25">
        <v>0</v>
      </c>
      <c r="M312" s="25">
        <v>0.0271</v>
      </c>
      <c r="N312" s="25">
        <v>0.01897</v>
      </c>
      <c r="O312" s="25">
        <v>0.02168</v>
      </c>
      <c r="P312" s="25">
        <v>0.02276</v>
      </c>
      <c r="Q312" s="25">
        <v>0.56792</v>
      </c>
      <c r="R312" s="25">
        <v>0.01842</v>
      </c>
      <c r="S312" s="25">
        <v>0.04498</v>
      </c>
      <c r="T312" s="25"/>
      <c r="U312" s="73"/>
      <c r="V312" s="97">
        <f t="shared" si="9"/>
        <v>0.9440200000000001</v>
      </c>
      <c r="W312" s="96"/>
    </row>
    <row r="313" spans="1:23" ht="12.75">
      <c r="A313" s="84">
        <v>207</v>
      </c>
      <c r="B313" s="23" t="s">
        <v>199</v>
      </c>
      <c r="C313" s="24">
        <v>164</v>
      </c>
      <c r="D313" s="24"/>
      <c r="E313" s="24" t="s">
        <v>157</v>
      </c>
      <c r="F313" s="25">
        <v>0.1851</v>
      </c>
      <c r="G313" s="25">
        <v>0</v>
      </c>
      <c r="H313" s="25">
        <v>0</v>
      </c>
      <c r="I313" s="25">
        <f t="shared" si="8"/>
        <v>0.005379999999999999</v>
      </c>
      <c r="J313" s="25">
        <v>0.00329</v>
      </c>
      <c r="K313" s="25">
        <v>0.00209</v>
      </c>
      <c r="L313" s="25">
        <v>0</v>
      </c>
      <c r="M313" s="25">
        <v>0</v>
      </c>
      <c r="N313" s="25">
        <v>0</v>
      </c>
      <c r="O313" s="25">
        <v>0</v>
      </c>
      <c r="P313" s="25">
        <v>0.01076</v>
      </c>
      <c r="Q313" s="25">
        <v>0.28706</v>
      </c>
      <c r="R313" s="25">
        <v>0.03798</v>
      </c>
      <c r="S313" s="25">
        <v>0.02572</v>
      </c>
      <c r="T313" s="25"/>
      <c r="U313" s="73"/>
      <c r="V313" s="97">
        <f t="shared" si="9"/>
        <v>0.5519999999999999</v>
      </c>
      <c r="W313" s="96"/>
    </row>
    <row r="314" spans="1:23" ht="12.75">
      <c r="A314" s="216">
        <v>208</v>
      </c>
      <c r="B314" s="217" t="s">
        <v>199</v>
      </c>
      <c r="C314" s="218">
        <v>165</v>
      </c>
      <c r="D314" s="24"/>
      <c r="E314" s="24" t="s">
        <v>157</v>
      </c>
      <c r="F314" s="25">
        <v>0.11813</v>
      </c>
      <c r="G314" s="25">
        <v>0.1149</v>
      </c>
      <c r="H314" s="25">
        <v>0.00216</v>
      </c>
      <c r="I314" s="25">
        <f t="shared" si="8"/>
        <v>0.038290000000000005</v>
      </c>
      <c r="J314" s="25">
        <v>0.00593</v>
      </c>
      <c r="K314" s="25">
        <v>0.00485</v>
      </c>
      <c r="L314" s="25">
        <v>0</v>
      </c>
      <c r="M314" s="25">
        <v>0.02751</v>
      </c>
      <c r="N314" s="25">
        <v>0</v>
      </c>
      <c r="O314" s="25">
        <v>0</v>
      </c>
      <c r="P314" s="25">
        <v>0.02212</v>
      </c>
      <c r="Q314" s="25">
        <v>0.6469499999999999</v>
      </c>
      <c r="R314" s="25">
        <v>0.02427</v>
      </c>
      <c r="S314" s="25">
        <v>0.05718</v>
      </c>
      <c r="T314" s="25"/>
      <c r="U314" s="73"/>
      <c r="V314" s="97">
        <f t="shared" si="9"/>
        <v>1.024</v>
      </c>
      <c r="W314" s="96"/>
    </row>
    <row r="315" spans="1:23" ht="12.75">
      <c r="A315" s="216"/>
      <c r="B315" s="217"/>
      <c r="C315" s="218"/>
      <c r="D315" s="24"/>
      <c r="E315" s="24" t="s">
        <v>162</v>
      </c>
      <c r="F315" s="25">
        <v>0.11813</v>
      </c>
      <c r="G315" s="25">
        <v>0.1149</v>
      </c>
      <c r="H315" s="25">
        <v>0.00216</v>
      </c>
      <c r="I315" s="25">
        <f t="shared" si="8"/>
        <v>0.038290000000000005</v>
      </c>
      <c r="J315" s="25">
        <v>0.00593</v>
      </c>
      <c r="K315" s="25">
        <v>0.00485</v>
      </c>
      <c r="L315" s="25">
        <v>0</v>
      </c>
      <c r="M315" s="25">
        <v>0.02751</v>
      </c>
      <c r="N315" s="25">
        <v>0</v>
      </c>
      <c r="O315" s="25">
        <v>0</v>
      </c>
      <c r="P315" s="25">
        <v>0.02212</v>
      </c>
      <c r="Q315" s="25">
        <v>0.56694</v>
      </c>
      <c r="R315" s="25">
        <v>0.02427</v>
      </c>
      <c r="S315" s="25">
        <v>0.05718</v>
      </c>
      <c r="T315" s="25"/>
      <c r="U315" s="73"/>
      <c r="V315" s="97">
        <f t="shared" si="9"/>
        <v>0.9439900000000001</v>
      </c>
      <c r="W315" s="96"/>
    </row>
    <row r="316" spans="1:23" ht="12.75">
      <c r="A316" s="84">
        <v>209</v>
      </c>
      <c r="B316" s="23" t="s">
        <v>199</v>
      </c>
      <c r="C316" s="24">
        <v>166</v>
      </c>
      <c r="D316" s="24"/>
      <c r="E316" s="24" t="s">
        <v>157</v>
      </c>
      <c r="F316" s="25">
        <v>0.15417</v>
      </c>
      <c r="G316" s="25">
        <v>0</v>
      </c>
      <c r="H316" s="25">
        <v>0</v>
      </c>
      <c r="I316" s="25">
        <f t="shared" si="8"/>
        <v>0.00918</v>
      </c>
      <c r="J316" s="25">
        <v>0.00476</v>
      </c>
      <c r="K316" s="25">
        <v>0.00442</v>
      </c>
      <c r="L316" s="25">
        <v>0</v>
      </c>
      <c r="M316" s="25">
        <v>0</v>
      </c>
      <c r="N316" s="25">
        <v>0</v>
      </c>
      <c r="O316" s="25">
        <v>0</v>
      </c>
      <c r="P316" s="25">
        <v>0.04424</v>
      </c>
      <c r="Q316" s="25">
        <v>0.28349</v>
      </c>
      <c r="R316" s="25">
        <v>0.02961</v>
      </c>
      <c r="S316" s="25">
        <v>0.03131</v>
      </c>
      <c r="T316" s="25"/>
      <c r="U316" s="73"/>
      <c r="V316" s="97">
        <f t="shared" si="9"/>
        <v>0.552</v>
      </c>
      <c r="W316" s="96"/>
    </row>
    <row r="317" spans="1:23" ht="12.75">
      <c r="A317" s="84">
        <v>210</v>
      </c>
      <c r="B317" s="23" t="s">
        <v>199</v>
      </c>
      <c r="C317" s="24">
        <v>167</v>
      </c>
      <c r="D317" s="24"/>
      <c r="E317" s="24" t="s">
        <v>157</v>
      </c>
      <c r="F317" s="25">
        <v>0.07588</v>
      </c>
      <c r="G317" s="25">
        <v>0</v>
      </c>
      <c r="H317" s="25">
        <v>0</v>
      </c>
      <c r="I317" s="25">
        <f t="shared" si="8"/>
        <v>0.016120000000000002</v>
      </c>
      <c r="J317" s="25">
        <v>0.00948</v>
      </c>
      <c r="K317" s="25">
        <v>0.00664</v>
      </c>
      <c r="L317" s="25">
        <v>0</v>
      </c>
      <c r="M317" s="25">
        <v>0</v>
      </c>
      <c r="N317" s="25">
        <v>0</v>
      </c>
      <c r="O317" s="25">
        <v>0</v>
      </c>
      <c r="P317" s="25">
        <v>0.02087</v>
      </c>
      <c r="Q317" s="25">
        <v>0.36421</v>
      </c>
      <c r="R317" s="25">
        <v>0.00948</v>
      </c>
      <c r="S317" s="25">
        <v>0.06544</v>
      </c>
      <c r="T317" s="25"/>
      <c r="U317" s="73"/>
      <c r="V317" s="97">
        <f t="shared" si="9"/>
        <v>0.552</v>
      </c>
      <c r="W317" s="96"/>
    </row>
    <row r="318" spans="1:23" ht="12.75">
      <c r="A318" s="84">
        <v>211</v>
      </c>
      <c r="B318" s="23" t="s">
        <v>199</v>
      </c>
      <c r="C318" s="24">
        <v>169</v>
      </c>
      <c r="D318" s="24"/>
      <c r="E318" s="24" t="s">
        <v>157</v>
      </c>
      <c r="F318" s="25">
        <v>0.07387</v>
      </c>
      <c r="G318" s="25">
        <v>0</v>
      </c>
      <c r="H318" s="25">
        <v>0</v>
      </c>
      <c r="I318" s="25">
        <f t="shared" si="8"/>
        <v>0.01623</v>
      </c>
      <c r="J318" s="25">
        <v>0.00974</v>
      </c>
      <c r="K318" s="25">
        <v>0.00649</v>
      </c>
      <c r="L318" s="25">
        <v>0</v>
      </c>
      <c r="M318" s="25">
        <v>0</v>
      </c>
      <c r="N318" s="25">
        <v>0</v>
      </c>
      <c r="O318" s="25">
        <v>0</v>
      </c>
      <c r="P318" s="25">
        <v>0.02029</v>
      </c>
      <c r="Q318" s="25">
        <v>0.38275</v>
      </c>
      <c r="R318" s="25">
        <v>0.01096</v>
      </c>
      <c r="S318" s="25">
        <v>0.04789</v>
      </c>
      <c r="T318" s="25"/>
      <c r="U318" s="73"/>
      <c r="V318" s="97">
        <f t="shared" si="9"/>
        <v>0.55199</v>
      </c>
      <c r="W318" s="96"/>
    </row>
    <row r="319" spans="1:23" ht="12.75">
      <c r="A319" s="84">
        <v>212</v>
      </c>
      <c r="B319" s="23" t="s">
        <v>199</v>
      </c>
      <c r="C319" s="24">
        <v>171</v>
      </c>
      <c r="D319" s="24"/>
      <c r="E319" s="24" t="s">
        <v>157</v>
      </c>
      <c r="F319" s="25">
        <v>0.17839</v>
      </c>
      <c r="G319" s="25">
        <v>0</v>
      </c>
      <c r="H319" s="25">
        <v>0</v>
      </c>
      <c r="I319" s="25">
        <f t="shared" si="8"/>
        <v>0.010100000000000001</v>
      </c>
      <c r="J319" s="25">
        <v>0.00572</v>
      </c>
      <c r="K319" s="25">
        <v>0.00438</v>
      </c>
      <c r="L319" s="25">
        <v>0</v>
      </c>
      <c r="M319" s="25">
        <v>0</v>
      </c>
      <c r="N319" s="25">
        <v>0</v>
      </c>
      <c r="O319" s="25">
        <v>0</v>
      </c>
      <c r="P319" s="25">
        <v>0.01346</v>
      </c>
      <c r="Q319" s="25">
        <v>0.28441</v>
      </c>
      <c r="R319" s="25">
        <v>0.03433</v>
      </c>
      <c r="S319" s="25">
        <v>0.0313</v>
      </c>
      <c r="T319" s="25"/>
      <c r="U319" s="73"/>
      <c r="V319" s="97">
        <f t="shared" si="9"/>
        <v>0.55199</v>
      </c>
      <c r="W319" s="96"/>
    </row>
    <row r="320" spans="1:23" ht="12.75">
      <c r="A320" s="84">
        <v>213</v>
      </c>
      <c r="B320" s="23" t="s">
        <v>199</v>
      </c>
      <c r="C320" s="24">
        <v>173</v>
      </c>
      <c r="D320" s="24"/>
      <c r="E320" s="24" t="s">
        <v>157</v>
      </c>
      <c r="F320" s="25">
        <v>0.23136</v>
      </c>
      <c r="G320" s="25">
        <v>0</v>
      </c>
      <c r="H320" s="25">
        <v>0</v>
      </c>
      <c r="I320" s="25">
        <f t="shared" si="8"/>
        <v>0.009670000000000002</v>
      </c>
      <c r="J320" s="25">
        <v>0.00521</v>
      </c>
      <c r="K320" s="25">
        <v>0.00446</v>
      </c>
      <c r="L320" s="25">
        <v>0</v>
      </c>
      <c r="M320" s="25">
        <v>0</v>
      </c>
      <c r="N320" s="25">
        <v>0</v>
      </c>
      <c r="O320" s="25">
        <v>0</v>
      </c>
      <c r="P320" s="25">
        <v>0.01823</v>
      </c>
      <c r="Q320" s="25">
        <v>0.21351</v>
      </c>
      <c r="R320" s="25">
        <v>0.04464</v>
      </c>
      <c r="S320" s="25">
        <v>0.03459</v>
      </c>
      <c r="T320" s="25"/>
      <c r="U320" s="73"/>
      <c r="V320" s="97">
        <f t="shared" si="9"/>
        <v>0.552</v>
      </c>
      <c r="W320" s="96"/>
    </row>
    <row r="321" spans="1:23" ht="12.75">
      <c r="A321" s="84">
        <v>214</v>
      </c>
      <c r="B321" s="23" t="s">
        <v>199</v>
      </c>
      <c r="C321" s="24">
        <v>175</v>
      </c>
      <c r="D321" s="24"/>
      <c r="E321" s="24" t="s">
        <v>157</v>
      </c>
      <c r="F321" s="25">
        <v>0.21505</v>
      </c>
      <c r="G321" s="25">
        <v>0</v>
      </c>
      <c r="H321" s="25">
        <v>0</v>
      </c>
      <c r="I321" s="25">
        <f t="shared" si="8"/>
        <v>0.007890000000000001</v>
      </c>
      <c r="J321" s="25">
        <v>0.00442</v>
      </c>
      <c r="K321" s="25">
        <v>0.00347</v>
      </c>
      <c r="L321" s="25">
        <v>0</v>
      </c>
      <c r="M321" s="25">
        <v>0</v>
      </c>
      <c r="N321" s="25">
        <v>0</v>
      </c>
      <c r="O321" s="25">
        <v>0</v>
      </c>
      <c r="P321" s="25">
        <v>0.01074</v>
      </c>
      <c r="Q321" s="25">
        <v>0.24663</v>
      </c>
      <c r="R321" s="25">
        <v>0.04453</v>
      </c>
      <c r="S321" s="25">
        <v>0.02716</v>
      </c>
      <c r="T321" s="25"/>
      <c r="U321" s="73"/>
      <c r="V321" s="97">
        <f t="shared" si="9"/>
        <v>0.552</v>
      </c>
      <c r="W321" s="96"/>
    </row>
    <row r="322" spans="1:23" ht="12.75">
      <c r="A322" s="216">
        <v>215</v>
      </c>
      <c r="B322" s="217" t="s">
        <v>200</v>
      </c>
      <c r="C322" s="218">
        <v>87</v>
      </c>
      <c r="D322" s="24"/>
      <c r="E322" s="24" t="s">
        <v>157</v>
      </c>
      <c r="F322" s="25">
        <v>0.14442</v>
      </c>
      <c r="G322" s="25">
        <v>0.10918</v>
      </c>
      <c r="H322" s="25">
        <v>0.00174</v>
      </c>
      <c r="I322" s="25">
        <f t="shared" si="8"/>
        <v>0.049589999999999995</v>
      </c>
      <c r="J322" s="25">
        <v>0.00957</v>
      </c>
      <c r="K322" s="25">
        <v>0.01479</v>
      </c>
      <c r="L322" s="25">
        <v>0.00609</v>
      </c>
      <c r="M322" s="25">
        <v>0.01914</v>
      </c>
      <c r="N322" s="25">
        <v>0.01914</v>
      </c>
      <c r="O322" s="25">
        <v>0.02175</v>
      </c>
      <c r="P322" s="25">
        <v>0.01348</v>
      </c>
      <c r="Q322" s="25">
        <v>0.6631399999999998</v>
      </c>
      <c r="R322" s="25">
        <v>0.03349</v>
      </c>
      <c r="S322" s="25">
        <v>0.05307</v>
      </c>
      <c r="T322" s="25"/>
      <c r="U322" s="73"/>
      <c r="V322" s="97">
        <f t="shared" si="9"/>
        <v>1.109</v>
      </c>
      <c r="W322" s="96"/>
    </row>
    <row r="323" spans="1:23" ht="12.75">
      <c r="A323" s="216"/>
      <c r="B323" s="217"/>
      <c r="C323" s="218"/>
      <c r="D323" s="24"/>
      <c r="E323" s="24" t="s">
        <v>162</v>
      </c>
      <c r="F323" s="25">
        <v>0.14442</v>
      </c>
      <c r="G323" s="25">
        <v>0.10918</v>
      </c>
      <c r="H323" s="25">
        <v>0.00174</v>
      </c>
      <c r="I323" s="25">
        <f t="shared" si="8"/>
        <v>0.049589999999999995</v>
      </c>
      <c r="J323" s="25">
        <v>0.00957</v>
      </c>
      <c r="K323" s="25">
        <v>0.01479</v>
      </c>
      <c r="L323" s="25">
        <v>0.00609</v>
      </c>
      <c r="M323" s="25">
        <v>0.01914</v>
      </c>
      <c r="N323" s="25">
        <v>0.01914</v>
      </c>
      <c r="O323" s="25">
        <v>0.02175</v>
      </c>
      <c r="P323" s="25">
        <v>0.01348</v>
      </c>
      <c r="Q323" s="25">
        <v>0.54113</v>
      </c>
      <c r="R323" s="25">
        <v>0.03349</v>
      </c>
      <c r="S323" s="25">
        <v>0.05307</v>
      </c>
      <c r="T323" s="25"/>
      <c r="U323" s="73"/>
      <c r="V323" s="97">
        <f t="shared" si="9"/>
        <v>0.98699</v>
      </c>
      <c r="W323" s="96"/>
    </row>
    <row r="324" spans="1:23" ht="12.75">
      <c r="A324" s="216"/>
      <c r="B324" s="217"/>
      <c r="C324" s="218"/>
      <c r="D324" s="24"/>
      <c r="E324" s="24" t="s">
        <v>167</v>
      </c>
      <c r="F324" s="25">
        <v>0.14442</v>
      </c>
      <c r="G324" s="25">
        <v>0.10918</v>
      </c>
      <c r="H324" s="25">
        <v>0.00174</v>
      </c>
      <c r="I324" s="25">
        <f t="shared" si="8"/>
        <v>0.049589999999999995</v>
      </c>
      <c r="J324" s="25">
        <v>0.00957</v>
      </c>
      <c r="K324" s="25">
        <v>0.01479</v>
      </c>
      <c r="L324" s="25">
        <v>0.00609</v>
      </c>
      <c r="M324" s="25">
        <v>0.01914</v>
      </c>
      <c r="N324" s="25">
        <v>0.01914</v>
      </c>
      <c r="O324" s="25">
        <v>0.02175</v>
      </c>
      <c r="P324" s="25">
        <v>0.01348</v>
      </c>
      <c r="Q324" s="25">
        <v>0.5831399999999998</v>
      </c>
      <c r="R324" s="25">
        <v>0.03349</v>
      </c>
      <c r="S324" s="25">
        <v>0.05307</v>
      </c>
      <c r="T324" s="25"/>
      <c r="U324" s="73"/>
      <c r="V324" s="97">
        <f t="shared" si="9"/>
        <v>1.029</v>
      </c>
      <c r="W324" s="96"/>
    </row>
    <row r="325" spans="1:23" ht="12.75">
      <c r="A325" s="216">
        <v>216</v>
      </c>
      <c r="B325" s="217" t="s">
        <v>200</v>
      </c>
      <c r="C325" s="218">
        <v>89</v>
      </c>
      <c r="D325" s="24"/>
      <c r="E325" s="24" t="s">
        <v>157</v>
      </c>
      <c r="F325" s="25">
        <v>0.1714</v>
      </c>
      <c r="G325" s="25">
        <v>0.10903</v>
      </c>
      <c r="H325" s="25">
        <v>0.00157</v>
      </c>
      <c r="I325" s="25">
        <f t="shared" si="8"/>
        <v>0.0519</v>
      </c>
      <c r="J325" s="25">
        <v>0.01101</v>
      </c>
      <c r="K325" s="25">
        <v>0.00629</v>
      </c>
      <c r="L325" s="25">
        <v>0.00734</v>
      </c>
      <c r="M325" s="25">
        <v>0.02726</v>
      </c>
      <c r="N325" s="25">
        <v>0.0131</v>
      </c>
      <c r="O325" s="25">
        <v>0.0152</v>
      </c>
      <c r="P325" s="25">
        <v>0.01677</v>
      </c>
      <c r="Q325" s="25">
        <v>0.6304400000000001</v>
      </c>
      <c r="R325" s="25">
        <v>0.03669</v>
      </c>
      <c r="S325" s="25">
        <v>0.0629</v>
      </c>
      <c r="T325" s="25"/>
      <c r="U325" s="73"/>
      <c r="V325" s="97">
        <f t="shared" si="9"/>
        <v>1.109</v>
      </c>
      <c r="W325" s="96"/>
    </row>
    <row r="326" spans="1:23" ht="12.75">
      <c r="A326" s="216"/>
      <c r="B326" s="217"/>
      <c r="C326" s="218"/>
      <c r="D326" s="24"/>
      <c r="E326" s="24" t="s">
        <v>162</v>
      </c>
      <c r="F326" s="25">
        <v>0.1714</v>
      </c>
      <c r="G326" s="25">
        <v>0.10903</v>
      </c>
      <c r="H326" s="25">
        <v>0.00157</v>
      </c>
      <c r="I326" s="25">
        <f t="shared" si="8"/>
        <v>0.0519</v>
      </c>
      <c r="J326" s="25">
        <v>0.01101</v>
      </c>
      <c r="K326" s="25">
        <v>0.00629</v>
      </c>
      <c r="L326" s="25">
        <v>0.00734</v>
      </c>
      <c r="M326" s="25">
        <v>0.02726</v>
      </c>
      <c r="N326" s="25">
        <v>0.0131</v>
      </c>
      <c r="O326" s="25">
        <v>0.0152</v>
      </c>
      <c r="P326" s="25">
        <v>0.01677</v>
      </c>
      <c r="Q326" s="25">
        <v>0.50844</v>
      </c>
      <c r="R326" s="25">
        <v>0.03669</v>
      </c>
      <c r="S326" s="25">
        <v>0.0629</v>
      </c>
      <c r="T326" s="25"/>
      <c r="U326" s="73"/>
      <c r="V326" s="97">
        <f t="shared" si="9"/>
        <v>0.9869999999999998</v>
      </c>
      <c r="W326" s="96"/>
    </row>
    <row r="327" spans="1:23" ht="12.75">
      <c r="A327" s="216"/>
      <c r="B327" s="217"/>
      <c r="C327" s="218"/>
      <c r="D327" s="24"/>
      <c r="E327" s="24" t="s">
        <v>167</v>
      </c>
      <c r="F327" s="25">
        <v>0.1714</v>
      </c>
      <c r="G327" s="25">
        <v>0.10903</v>
      </c>
      <c r="H327" s="25">
        <v>0.00157</v>
      </c>
      <c r="I327" s="25">
        <f t="shared" si="8"/>
        <v>0.0519</v>
      </c>
      <c r="J327" s="25">
        <v>0.01101</v>
      </c>
      <c r="K327" s="25">
        <v>0.00629</v>
      </c>
      <c r="L327" s="25">
        <v>0.00734</v>
      </c>
      <c r="M327" s="25">
        <v>0.02726</v>
      </c>
      <c r="N327" s="25">
        <v>0.0131</v>
      </c>
      <c r="O327" s="25">
        <v>0.0152</v>
      </c>
      <c r="P327" s="25">
        <v>0.01677</v>
      </c>
      <c r="Q327" s="25">
        <v>0.55044</v>
      </c>
      <c r="R327" s="25">
        <v>0.03669</v>
      </c>
      <c r="S327" s="25">
        <v>0.0629</v>
      </c>
      <c r="T327" s="25"/>
      <c r="U327" s="73"/>
      <c r="V327" s="97">
        <f t="shared" si="9"/>
        <v>1.029</v>
      </c>
      <c r="W327" s="96"/>
    </row>
    <row r="328" spans="1:23" ht="12.75">
      <c r="A328" s="84">
        <v>217</v>
      </c>
      <c r="B328" s="23" t="s">
        <v>201</v>
      </c>
      <c r="C328" s="24">
        <v>120</v>
      </c>
      <c r="D328" s="24"/>
      <c r="E328" s="24" t="s">
        <v>157</v>
      </c>
      <c r="F328" s="25">
        <v>0</v>
      </c>
      <c r="G328" s="25">
        <v>0</v>
      </c>
      <c r="H328" s="25">
        <v>0</v>
      </c>
      <c r="I328" s="25">
        <f aca="true" t="shared" si="10" ref="I328:I391">J328+K328+L328+M328</f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0.049</v>
      </c>
      <c r="Q328" s="25">
        <v>0</v>
      </c>
      <c r="R328" s="25">
        <v>0</v>
      </c>
      <c r="S328" s="25">
        <v>0</v>
      </c>
      <c r="T328" s="25"/>
      <c r="U328" s="73"/>
      <c r="V328" s="97">
        <f aca="true" t="shared" si="11" ref="V328:V391">U328+T328+S328+R328+Q328+P328+O328+N328+I328+H328+G328+F328</f>
        <v>0.049</v>
      </c>
      <c r="W328" s="96"/>
    </row>
    <row r="329" spans="1:23" ht="12.75">
      <c r="A329" s="216">
        <v>218</v>
      </c>
      <c r="B329" s="217" t="s">
        <v>202</v>
      </c>
      <c r="C329" s="218">
        <v>289</v>
      </c>
      <c r="D329" s="24" t="s">
        <v>166</v>
      </c>
      <c r="E329" s="24" t="s">
        <v>157</v>
      </c>
      <c r="F329" s="25">
        <v>0.13509</v>
      </c>
      <c r="G329" s="25">
        <v>0.11033</v>
      </c>
      <c r="H329" s="25">
        <v>0.00113</v>
      </c>
      <c r="I329" s="25">
        <f t="shared" si="10"/>
        <v>0.050089999999999996</v>
      </c>
      <c r="J329" s="25">
        <v>0.01013</v>
      </c>
      <c r="K329" s="25">
        <v>0.00844</v>
      </c>
      <c r="L329" s="25">
        <v>0.00675</v>
      </c>
      <c r="M329" s="25">
        <v>0.02477</v>
      </c>
      <c r="N329" s="25">
        <v>0.00788</v>
      </c>
      <c r="O329" s="25">
        <v>0.00957</v>
      </c>
      <c r="P329" s="25">
        <v>0.01689</v>
      </c>
      <c r="Q329" s="25">
        <v>0.6874</v>
      </c>
      <c r="R329" s="25">
        <v>0.02814</v>
      </c>
      <c r="S329" s="25">
        <v>0.06248</v>
      </c>
      <c r="T329" s="25"/>
      <c r="U329" s="73"/>
      <c r="V329" s="97">
        <f t="shared" si="11"/>
        <v>1.109</v>
      </c>
      <c r="W329" s="96"/>
    </row>
    <row r="330" spans="1:23" ht="12.75">
      <c r="A330" s="216"/>
      <c r="B330" s="217"/>
      <c r="C330" s="218"/>
      <c r="D330" s="24" t="s">
        <v>166</v>
      </c>
      <c r="E330" s="24" t="s">
        <v>162</v>
      </c>
      <c r="F330" s="25">
        <v>0.13509</v>
      </c>
      <c r="G330" s="25">
        <v>0.11033</v>
      </c>
      <c r="H330" s="25">
        <v>0.00113</v>
      </c>
      <c r="I330" s="25">
        <f t="shared" si="10"/>
        <v>0.050089999999999996</v>
      </c>
      <c r="J330" s="25">
        <v>0.01013</v>
      </c>
      <c r="K330" s="25">
        <v>0.00844</v>
      </c>
      <c r="L330" s="25">
        <v>0.00675</v>
      </c>
      <c r="M330" s="25">
        <v>0.02477</v>
      </c>
      <c r="N330" s="25">
        <v>0.00788</v>
      </c>
      <c r="O330" s="25">
        <v>0.00957</v>
      </c>
      <c r="P330" s="25">
        <v>0.01689</v>
      </c>
      <c r="Q330" s="25">
        <v>0.5654000000000001</v>
      </c>
      <c r="R330" s="25">
        <v>0.02814</v>
      </c>
      <c r="S330" s="25">
        <v>0.06248</v>
      </c>
      <c r="T330" s="25"/>
      <c r="U330" s="73"/>
      <c r="V330" s="97">
        <f t="shared" si="11"/>
        <v>0.9870000000000001</v>
      </c>
      <c r="W330" s="96"/>
    </row>
    <row r="331" spans="1:23" ht="12.75">
      <c r="A331" s="216"/>
      <c r="B331" s="217"/>
      <c r="C331" s="218"/>
      <c r="D331" s="24" t="s">
        <v>166</v>
      </c>
      <c r="E331" s="24" t="s">
        <v>167</v>
      </c>
      <c r="F331" s="25">
        <v>0.13509</v>
      </c>
      <c r="G331" s="25">
        <v>0.11033</v>
      </c>
      <c r="H331" s="25">
        <v>0.00113</v>
      </c>
      <c r="I331" s="25">
        <f t="shared" si="10"/>
        <v>0.050089999999999996</v>
      </c>
      <c r="J331" s="25">
        <v>0.01013</v>
      </c>
      <c r="K331" s="25">
        <v>0.00844</v>
      </c>
      <c r="L331" s="25">
        <v>0.00675</v>
      </c>
      <c r="M331" s="25">
        <v>0.02477</v>
      </c>
      <c r="N331" s="25">
        <v>0.00788</v>
      </c>
      <c r="O331" s="25">
        <v>0.00957</v>
      </c>
      <c r="P331" s="25">
        <v>0.01689</v>
      </c>
      <c r="Q331" s="25">
        <v>0.6074000000000002</v>
      </c>
      <c r="R331" s="25">
        <v>0.02814</v>
      </c>
      <c r="S331" s="25">
        <v>0.06248</v>
      </c>
      <c r="T331" s="25"/>
      <c r="U331" s="73"/>
      <c r="V331" s="97">
        <f t="shared" si="11"/>
        <v>1.0290000000000001</v>
      </c>
      <c r="W331" s="96"/>
    </row>
    <row r="332" spans="1:23" ht="12.75">
      <c r="A332" s="216"/>
      <c r="B332" s="217"/>
      <c r="C332" s="218"/>
      <c r="D332" s="24" t="s">
        <v>168</v>
      </c>
      <c r="E332" s="24" t="s">
        <v>157</v>
      </c>
      <c r="F332" s="25">
        <v>0.13509</v>
      </c>
      <c r="G332" s="25">
        <v>0.11033</v>
      </c>
      <c r="H332" s="25">
        <v>0.00113</v>
      </c>
      <c r="I332" s="25">
        <f t="shared" si="10"/>
        <v>0.050089999999999996</v>
      </c>
      <c r="J332" s="25">
        <v>0.01013</v>
      </c>
      <c r="K332" s="25">
        <v>0.00844</v>
      </c>
      <c r="L332" s="25">
        <v>0.00675</v>
      </c>
      <c r="M332" s="25">
        <v>0.02477</v>
      </c>
      <c r="N332" s="25">
        <v>0.00788</v>
      </c>
      <c r="O332" s="25">
        <v>0.00957</v>
      </c>
      <c r="P332" s="25">
        <v>0.01689</v>
      </c>
      <c r="Q332" s="25">
        <v>0.6832</v>
      </c>
      <c r="R332" s="25">
        <v>0.02814</v>
      </c>
      <c r="S332" s="25">
        <v>0.06248</v>
      </c>
      <c r="T332" s="25">
        <v>0.0242</v>
      </c>
      <c r="U332" s="73">
        <v>0.8</v>
      </c>
      <c r="V332" s="97">
        <f t="shared" si="11"/>
        <v>1.9290000000000003</v>
      </c>
      <c r="W332" s="96"/>
    </row>
    <row r="333" spans="1:23" ht="12.75">
      <c r="A333" s="216"/>
      <c r="B333" s="217"/>
      <c r="C333" s="218"/>
      <c r="D333" s="24" t="s">
        <v>168</v>
      </c>
      <c r="E333" s="24" t="s">
        <v>162</v>
      </c>
      <c r="F333" s="25">
        <v>0.13509</v>
      </c>
      <c r="G333" s="25">
        <v>0.11033</v>
      </c>
      <c r="H333" s="25">
        <v>0.00113</v>
      </c>
      <c r="I333" s="25">
        <f t="shared" si="10"/>
        <v>0.050089999999999996</v>
      </c>
      <c r="J333" s="25">
        <v>0.01013</v>
      </c>
      <c r="K333" s="25">
        <v>0.00844</v>
      </c>
      <c r="L333" s="25">
        <v>0.00675</v>
      </c>
      <c r="M333" s="25">
        <v>0.02477</v>
      </c>
      <c r="N333" s="25">
        <v>0.00788</v>
      </c>
      <c r="O333" s="25">
        <v>0.00957</v>
      </c>
      <c r="P333" s="25">
        <v>0.01689</v>
      </c>
      <c r="Q333" s="25">
        <v>0.5612</v>
      </c>
      <c r="R333" s="25">
        <v>0.02814</v>
      </c>
      <c r="S333" s="25">
        <v>0.06248</v>
      </c>
      <c r="T333" s="25">
        <v>0.0242</v>
      </c>
      <c r="U333" s="73">
        <v>0.8</v>
      </c>
      <c r="V333" s="97">
        <f t="shared" si="11"/>
        <v>1.8070000000000004</v>
      </c>
      <c r="W333" s="96"/>
    </row>
    <row r="334" spans="1:23" ht="12.75">
      <c r="A334" s="216"/>
      <c r="B334" s="217"/>
      <c r="C334" s="218"/>
      <c r="D334" s="24" t="s">
        <v>168</v>
      </c>
      <c r="E334" s="24" t="s">
        <v>167</v>
      </c>
      <c r="F334" s="25">
        <v>0.13509</v>
      </c>
      <c r="G334" s="25">
        <v>0.11033</v>
      </c>
      <c r="H334" s="25">
        <v>0.00113</v>
      </c>
      <c r="I334" s="25">
        <f t="shared" si="10"/>
        <v>0.050089999999999996</v>
      </c>
      <c r="J334" s="25">
        <v>0.01013</v>
      </c>
      <c r="K334" s="25">
        <v>0.00844</v>
      </c>
      <c r="L334" s="25">
        <v>0.00675</v>
      </c>
      <c r="M334" s="25">
        <v>0.02477</v>
      </c>
      <c r="N334" s="25">
        <v>0.00788</v>
      </c>
      <c r="O334" s="25">
        <v>0.00957</v>
      </c>
      <c r="P334" s="25">
        <v>0.01689</v>
      </c>
      <c r="Q334" s="25">
        <v>0.6032000000000002</v>
      </c>
      <c r="R334" s="25">
        <v>0.02814</v>
      </c>
      <c r="S334" s="25">
        <v>0.06248</v>
      </c>
      <c r="T334" s="25">
        <v>0.0242</v>
      </c>
      <c r="U334" s="73">
        <v>0.8</v>
      </c>
      <c r="V334" s="97">
        <f t="shared" si="11"/>
        <v>1.8490000000000004</v>
      </c>
      <c r="W334" s="96"/>
    </row>
    <row r="335" spans="1:23" ht="12.75">
      <c r="A335" s="216">
        <v>219</v>
      </c>
      <c r="B335" s="217" t="s">
        <v>202</v>
      </c>
      <c r="C335" s="218">
        <v>291</v>
      </c>
      <c r="D335" s="24" t="s">
        <v>166</v>
      </c>
      <c r="E335" s="24" t="s">
        <v>157</v>
      </c>
      <c r="F335" s="25">
        <v>0.14673</v>
      </c>
      <c r="G335" s="25">
        <v>0.11493</v>
      </c>
      <c r="H335" s="25">
        <v>0.00112</v>
      </c>
      <c r="I335" s="25">
        <f t="shared" si="10"/>
        <v>0.048530000000000004</v>
      </c>
      <c r="J335" s="25">
        <v>0.00948</v>
      </c>
      <c r="K335" s="25">
        <v>0.00781</v>
      </c>
      <c r="L335" s="25">
        <v>0.00669</v>
      </c>
      <c r="M335" s="25">
        <v>0.02455</v>
      </c>
      <c r="N335" s="25">
        <v>0.00781</v>
      </c>
      <c r="O335" s="25">
        <v>0.00893</v>
      </c>
      <c r="P335" s="25">
        <v>0.01506</v>
      </c>
      <c r="Q335" s="25">
        <v>0.67217</v>
      </c>
      <c r="R335" s="25">
        <v>0.03124</v>
      </c>
      <c r="S335" s="25">
        <v>0.06248</v>
      </c>
      <c r="T335" s="25"/>
      <c r="U335" s="73"/>
      <c r="V335" s="97">
        <f t="shared" si="11"/>
        <v>1.109</v>
      </c>
      <c r="W335" s="96"/>
    </row>
    <row r="336" spans="1:23" ht="12.75">
      <c r="A336" s="216"/>
      <c r="B336" s="217"/>
      <c r="C336" s="218"/>
      <c r="D336" s="24" t="s">
        <v>166</v>
      </c>
      <c r="E336" s="24" t="s">
        <v>162</v>
      </c>
      <c r="F336" s="25">
        <v>0.14673</v>
      </c>
      <c r="G336" s="25">
        <v>0.11493</v>
      </c>
      <c r="H336" s="25">
        <v>0.00112</v>
      </c>
      <c r="I336" s="25">
        <f t="shared" si="10"/>
        <v>0.048530000000000004</v>
      </c>
      <c r="J336" s="25">
        <v>0.00948</v>
      </c>
      <c r="K336" s="25">
        <v>0.00781</v>
      </c>
      <c r="L336" s="25">
        <v>0.00669</v>
      </c>
      <c r="M336" s="25">
        <v>0.02455</v>
      </c>
      <c r="N336" s="25">
        <v>0.00781</v>
      </c>
      <c r="O336" s="25">
        <v>0.00893</v>
      </c>
      <c r="P336" s="25">
        <v>0.01506</v>
      </c>
      <c r="Q336" s="25">
        <v>0.55017</v>
      </c>
      <c r="R336" s="25">
        <v>0.03124</v>
      </c>
      <c r="S336" s="25">
        <v>0.06248</v>
      </c>
      <c r="T336" s="25"/>
      <c r="U336" s="73"/>
      <c r="V336" s="97">
        <f t="shared" si="11"/>
        <v>0.987</v>
      </c>
      <c r="W336" s="96"/>
    </row>
    <row r="337" spans="1:23" ht="12.75">
      <c r="A337" s="216"/>
      <c r="B337" s="217"/>
      <c r="C337" s="218"/>
      <c r="D337" s="24" t="s">
        <v>166</v>
      </c>
      <c r="E337" s="24" t="s">
        <v>167</v>
      </c>
      <c r="F337" s="25">
        <v>0.14673</v>
      </c>
      <c r="G337" s="25">
        <v>0.11493</v>
      </c>
      <c r="H337" s="25">
        <v>0.00112</v>
      </c>
      <c r="I337" s="25">
        <f t="shared" si="10"/>
        <v>0.048530000000000004</v>
      </c>
      <c r="J337" s="25">
        <v>0.00948</v>
      </c>
      <c r="K337" s="25">
        <v>0.00781</v>
      </c>
      <c r="L337" s="25">
        <v>0.00669</v>
      </c>
      <c r="M337" s="25">
        <v>0.02455</v>
      </c>
      <c r="N337" s="25">
        <v>0.00781</v>
      </c>
      <c r="O337" s="25">
        <v>0.00893</v>
      </c>
      <c r="P337" s="25">
        <v>0.01506</v>
      </c>
      <c r="Q337" s="25">
        <v>0.59217</v>
      </c>
      <c r="R337" s="25">
        <v>0.03124</v>
      </c>
      <c r="S337" s="25">
        <v>0.06248</v>
      </c>
      <c r="T337" s="25"/>
      <c r="U337" s="73"/>
      <c r="V337" s="97">
        <f t="shared" si="11"/>
        <v>1.029</v>
      </c>
      <c r="W337" s="96"/>
    </row>
    <row r="338" spans="1:23" ht="12.75">
      <c r="A338" s="216"/>
      <c r="B338" s="217"/>
      <c r="C338" s="218"/>
      <c r="D338" s="24" t="s">
        <v>168</v>
      </c>
      <c r="E338" s="24" t="s">
        <v>157</v>
      </c>
      <c r="F338" s="25">
        <v>0.14673</v>
      </c>
      <c r="G338" s="25">
        <v>0.11493</v>
      </c>
      <c r="H338" s="25">
        <v>0.00112</v>
      </c>
      <c r="I338" s="25">
        <f t="shared" si="10"/>
        <v>0.048530000000000004</v>
      </c>
      <c r="J338" s="25">
        <v>0.00948</v>
      </c>
      <c r="K338" s="25">
        <v>0.00781</v>
      </c>
      <c r="L338" s="25">
        <v>0.00669</v>
      </c>
      <c r="M338" s="25">
        <v>0.02455</v>
      </c>
      <c r="N338" s="25">
        <v>0.00781</v>
      </c>
      <c r="O338" s="25">
        <v>0.00893</v>
      </c>
      <c r="P338" s="25">
        <v>0.01506</v>
      </c>
      <c r="Q338" s="25">
        <v>0.6698500000000002</v>
      </c>
      <c r="R338" s="25">
        <v>0.03124</v>
      </c>
      <c r="S338" s="25">
        <v>0.06248</v>
      </c>
      <c r="T338" s="25">
        <v>0.02232</v>
      </c>
      <c r="U338" s="73">
        <v>0.8</v>
      </c>
      <c r="V338" s="97">
        <f t="shared" si="11"/>
        <v>1.9290000000000005</v>
      </c>
      <c r="W338" s="96"/>
    </row>
    <row r="339" spans="1:23" ht="12.75">
      <c r="A339" s="216"/>
      <c r="B339" s="217"/>
      <c r="C339" s="218"/>
      <c r="D339" s="24" t="s">
        <v>168</v>
      </c>
      <c r="E339" s="24" t="s">
        <v>162</v>
      </c>
      <c r="F339" s="25">
        <v>0.14673</v>
      </c>
      <c r="G339" s="25">
        <v>0.11493</v>
      </c>
      <c r="H339" s="25">
        <v>0.00112</v>
      </c>
      <c r="I339" s="25">
        <f t="shared" si="10"/>
        <v>0.048530000000000004</v>
      </c>
      <c r="J339" s="25">
        <v>0.00948</v>
      </c>
      <c r="K339" s="25">
        <v>0.00781</v>
      </c>
      <c r="L339" s="25">
        <v>0.00669</v>
      </c>
      <c r="M339" s="25">
        <v>0.02455</v>
      </c>
      <c r="N339" s="25">
        <v>0.00781</v>
      </c>
      <c r="O339" s="25">
        <v>0.00893</v>
      </c>
      <c r="P339" s="25">
        <v>0.01506</v>
      </c>
      <c r="Q339" s="25">
        <v>0.54785</v>
      </c>
      <c r="R339" s="25">
        <v>0.03124</v>
      </c>
      <c r="S339" s="25">
        <v>0.06248</v>
      </c>
      <c r="T339" s="25">
        <v>0.02232</v>
      </c>
      <c r="U339" s="73">
        <v>0.8</v>
      </c>
      <c r="V339" s="97">
        <f t="shared" si="11"/>
        <v>1.8070000000000004</v>
      </c>
      <c r="W339" s="96"/>
    </row>
    <row r="340" spans="1:23" ht="12.75">
      <c r="A340" s="216"/>
      <c r="B340" s="217"/>
      <c r="C340" s="218"/>
      <c r="D340" s="24" t="s">
        <v>168</v>
      </c>
      <c r="E340" s="24" t="s">
        <v>167</v>
      </c>
      <c r="F340" s="25">
        <v>0.14673</v>
      </c>
      <c r="G340" s="25">
        <v>0.11493</v>
      </c>
      <c r="H340" s="25">
        <v>0.00112</v>
      </c>
      <c r="I340" s="25">
        <f t="shared" si="10"/>
        <v>0.048530000000000004</v>
      </c>
      <c r="J340" s="25">
        <v>0.00948</v>
      </c>
      <c r="K340" s="25">
        <v>0.00781</v>
      </c>
      <c r="L340" s="25">
        <v>0.00669</v>
      </c>
      <c r="M340" s="25">
        <v>0.02455</v>
      </c>
      <c r="N340" s="25">
        <v>0.00781</v>
      </c>
      <c r="O340" s="25">
        <v>0.00893</v>
      </c>
      <c r="P340" s="25">
        <v>0.01506</v>
      </c>
      <c r="Q340" s="25">
        <v>0.5898500000000001</v>
      </c>
      <c r="R340" s="25">
        <v>0.03124</v>
      </c>
      <c r="S340" s="25">
        <v>0.06248</v>
      </c>
      <c r="T340" s="25">
        <v>0.02232</v>
      </c>
      <c r="U340" s="73">
        <v>0.8</v>
      </c>
      <c r="V340" s="97">
        <f t="shared" si="11"/>
        <v>1.8490000000000004</v>
      </c>
      <c r="W340" s="96"/>
    </row>
    <row r="341" spans="1:23" ht="12.75">
      <c r="A341" s="216">
        <v>220</v>
      </c>
      <c r="B341" s="217" t="s">
        <v>202</v>
      </c>
      <c r="C341" s="218">
        <v>293</v>
      </c>
      <c r="D341" s="24" t="s">
        <v>166</v>
      </c>
      <c r="E341" s="24" t="s">
        <v>157</v>
      </c>
      <c r="F341" s="25">
        <v>0.13179</v>
      </c>
      <c r="G341" s="25">
        <v>0.11411</v>
      </c>
      <c r="H341" s="25">
        <v>0.00114</v>
      </c>
      <c r="I341" s="25">
        <f t="shared" si="10"/>
        <v>0.04621</v>
      </c>
      <c r="J341" s="25">
        <v>0.01027</v>
      </c>
      <c r="K341" s="25">
        <v>0.00913</v>
      </c>
      <c r="L341" s="25">
        <v>0.00456</v>
      </c>
      <c r="M341" s="25">
        <v>0.02225</v>
      </c>
      <c r="N341" s="25">
        <v>0.00856</v>
      </c>
      <c r="O341" s="25">
        <v>0.01027</v>
      </c>
      <c r="P341" s="25">
        <v>0.01826</v>
      </c>
      <c r="Q341" s="25">
        <v>0.6907899999999998</v>
      </c>
      <c r="R341" s="25">
        <v>0.02739</v>
      </c>
      <c r="S341" s="25">
        <v>0.06048</v>
      </c>
      <c r="T341" s="25"/>
      <c r="U341" s="73"/>
      <c r="V341" s="97">
        <f t="shared" si="11"/>
        <v>1.109</v>
      </c>
      <c r="W341" s="96"/>
    </row>
    <row r="342" spans="1:23" ht="12.75">
      <c r="A342" s="216"/>
      <c r="B342" s="217"/>
      <c r="C342" s="218"/>
      <c r="D342" s="24" t="s">
        <v>166</v>
      </c>
      <c r="E342" s="24" t="s">
        <v>162</v>
      </c>
      <c r="F342" s="25">
        <v>0.13179</v>
      </c>
      <c r="G342" s="25">
        <v>0.11411</v>
      </c>
      <c r="H342" s="25">
        <v>0.00114</v>
      </c>
      <c r="I342" s="25">
        <f t="shared" si="10"/>
        <v>0.04621</v>
      </c>
      <c r="J342" s="25">
        <v>0.01027</v>
      </c>
      <c r="K342" s="25">
        <v>0.00913</v>
      </c>
      <c r="L342" s="25">
        <v>0.00456</v>
      </c>
      <c r="M342" s="25">
        <v>0.02225</v>
      </c>
      <c r="N342" s="25">
        <v>0.00856</v>
      </c>
      <c r="O342" s="25">
        <v>0.01027</v>
      </c>
      <c r="P342" s="25">
        <v>0.01826</v>
      </c>
      <c r="Q342" s="25">
        <v>0.5687899999999999</v>
      </c>
      <c r="R342" s="25">
        <v>0.02739</v>
      </c>
      <c r="S342" s="25">
        <v>0.06048</v>
      </c>
      <c r="T342" s="25"/>
      <c r="U342" s="73"/>
      <c r="V342" s="97">
        <f t="shared" si="11"/>
        <v>0.987</v>
      </c>
      <c r="W342" s="96"/>
    </row>
    <row r="343" spans="1:23" ht="12.75">
      <c r="A343" s="216"/>
      <c r="B343" s="217"/>
      <c r="C343" s="218"/>
      <c r="D343" s="24" t="s">
        <v>166</v>
      </c>
      <c r="E343" s="24" t="s">
        <v>167</v>
      </c>
      <c r="F343" s="25">
        <v>0.13179</v>
      </c>
      <c r="G343" s="25">
        <v>0.11411</v>
      </c>
      <c r="H343" s="25">
        <v>0.00114</v>
      </c>
      <c r="I343" s="25">
        <f t="shared" si="10"/>
        <v>0.04621</v>
      </c>
      <c r="J343" s="25">
        <v>0.01027</v>
      </c>
      <c r="K343" s="25">
        <v>0.00913</v>
      </c>
      <c r="L343" s="25">
        <v>0.00456</v>
      </c>
      <c r="M343" s="25">
        <v>0.02225</v>
      </c>
      <c r="N343" s="25">
        <v>0.00856</v>
      </c>
      <c r="O343" s="25">
        <v>0.01027</v>
      </c>
      <c r="P343" s="25">
        <v>0.01826</v>
      </c>
      <c r="Q343" s="25">
        <v>0.6107899999999999</v>
      </c>
      <c r="R343" s="25">
        <v>0.02739</v>
      </c>
      <c r="S343" s="25">
        <v>0.06048</v>
      </c>
      <c r="T343" s="25"/>
      <c r="U343" s="73"/>
      <c r="V343" s="97">
        <f t="shared" si="11"/>
        <v>1.0290000000000001</v>
      </c>
      <c r="W343" s="96"/>
    </row>
    <row r="344" spans="1:23" ht="12.75">
      <c r="A344" s="216"/>
      <c r="B344" s="217"/>
      <c r="C344" s="218"/>
      <c r="D344" s="24" t="s">
        <v>168</v>
      </c>
      <c r="E344" s="24" t="s">
        <v>157</v>
      </c>
      <c r="F344" s="25">
        <v>0.13179</v>
      </c>
      <c r="G344" s="25">
        <v>0.11411</v>
      </c>
      <c r="H344" s="25">
        <v>0.00114</v>
      </c>
      <c r="I344" s="25">
        <f t="shared" si="10"/>
        <v>0.04621</v>
      </c>
      <c r="J344" s="25">
        <v>0.01027</v>
      </c>
      <c r="K344" s="25">
        <v>0.00913</v>
      </c>
      <c r="L344" s="25">
        <v>0.00456</v>
      </c>
      <c r="M344" s="25">
        <v>0.02225</v>
      </c>
      <c r="N344" s="25">
        <v>0.00856</v>
      </c>
      <c r="O344" s="25">
        <v>0.01027</v>
      </c>
      <c r="P344" s="25">
        <v>0.01826</v>
      </c>
      <c r="Q344" s="25">
        <v>0.6862599999999999</v>
      </c>
      <c r="R344" s="25">
        <v>0.02739</v>
      </c>
      <c r="S344" s="25">
        <v>0.06048</v>
      </c>
      <c r="T344" s="25">
        <v>0.02453</v>
      </c>
      <c r="U344" s="73">
        <v>0.8</v>
      </c>
      <c r="V344" s="97">
        <f t="shared" si="11"/>
        <v>1.9289999999999998</v>
      </c>
      <c r="W344" s="96"/>
    </row>
    <row r="345" spans="1:23" ht="12.75">
      <c r="A345" s="216"/>
      <c r="B345" s="217"/>
      <c r="C345" s="218"/>
      <c r="D345" s="24" t="s">
        <v>168</v>
      </c>
      <c r="E345" s="24" t="s">
        <v>162</v>
      </c>
      <c r="F345" s="25">
        <v>0.13179</v>
      </c>
      <c r="G345" s="25">
        <v>0.11411</v>
      </c>
      <c r="H345" s="25">
        <v>0.00114</v>
      </c>
      <c r="I345" s="25">
        <f t="shared" si="10"/>
        <v>0.04621</v>
      </c>
      <c r="J345" s="25">
        <v>0.01027</v>
      </c>
      <c r="K345" s="25">
        <v>0.00913</v>
      </c>
      <c r="L345" s="25">
        <v>0.00456</v>
      </c>
      <c r="M345" s="25">
        <v>0.02225</v>
      </c>
      <c r="N345" s="25">
        <v>0.00856</v>
      </c>
      <c r="O345" s="25">
        <v>0.01027</v>
      </c>
      <c r="P345" s="25">
        <v>0.01826</v>
      </c>
      <c r="Q345" s="25">
        <v>0.56426</v>
      </c>
      <c r="R345" s="25">
        <v>0.02739</v>
      </c>
      <c r="S345" s="25">
        <v>0.06048</v>
      </c>
      <c r="T345" s="25">
        <v>0.02453</v>
      </c>
      <c r="U345" s="73">
        <v>0.8</v>
      </c>
      <c r="V345" s="97">
        <f t="shared" si="11"/>
        <v>1.807</v>
      </c>
      <c r="W345" s="96"/>
    </row>
    <row r="346" spans="1:23" ht="12.75">
      <c r="A346" s="216"/>
      <c r="B346" s="217"/>
      <c r="C346" s="218"/>
      <c r="D346" s="24" t="s">
        <v>168</v>
      </c>
      <c r="E346" s="24" t="s">
        <v>167</v>
      </c>
      <c r="F346" s="25">
        <v>0.13179</v>
      </c>
      <c r="G346" s="25">
        <v>0.11411</v>
      </c>
      <c r="H346" s="25">
        <v>0.00114</v>
      </c>
      <c r="I346" s="25">
        <f t="shared" si="10"/>
        <v>0.04621</v>
      </c>
      <c r="J346" s="25">
        <v>0.01027</v>
      </c>
      <c r="K346" s="25">
        <v>0.00913</v>
      </c>
      <c r="L346" s="25">
        <v>0.00456</v>
      </c>
      <c r="M346" s="25">
        <v>0.02225</v>
      </c>
      <c r="N346" s="25">
        <v>0.00856</v>
      </c>
      <c r="O346" s="25">
        <v>0.01027</v>
      </c>
      <c r="P346" s="25">
        <v>0.01826</v>
      </c>
      <c r="Q346" s="25">
        <v>0.60626</v>
      </c>
      <c r="R346" s="25">
        <v>0.02739</v>
      </c>
      <c r="S346" s="25">
        <v>0.06048</v>
      </c>
      <c r="T346" s="25">
        <v>0.02453</v>
      </c>
      <c r="U346" s="73">
        <v>0.8</v>
      </c>
      <c r="V346" s="97">
        <f t="shared" si="11"/>
        <v>1.849</v>
      </c>
      <c r="W346" s="96"/>
    </row>
    <row r="347" spans="1:23" ht="12.75">
      <c r="A347" s="216">
        <v>221</v>
      </c>
      <c r="B347" s="217" t="s">
        <v>202</v>
      </c>
      <c r="C347" s="218">
        <v>295</v>
      </c>
      <c r="D347" s="24" t="s">
        <v>166</v>
      </c>
      <c r="E347" s="24" t="s">
        <v>157</v>
      </c>
      <c r="F347" s="25">
        <v>0.18758</v>
      </c>
      <c r="G347" s="25">
        <v>0.10539</v>
      </c>
      <c r="H347" s="25">
        <v>0.00101</v>
      </c>
      <c r="I347" s="25">
        <f t="shared" si="10"/>
        <v>0.03934</v>
      </c>
      <c r="J347" s="25">
        <v>0.00706</v>
      </c>
      <c r="K347" s="25">
        <v>0.00656</v>
      </c>
      <c r="L347" s="25">
        <v>0.00454</v>
      </c>
      <c r="M347" s="25">
        <v>0.02118</v>
      </c>
      <c r="N347" s="25">
        <v>0.00807</v>
      </c>
      <c r="O347" s="25">
        <v>0.00908</v>
      </c>
      <c r="P347" s="25">
        <v>0.01563</v>
      </c>
      <c r="Q347" s="25">
        <v>0.63499</v>
      </c>
      <c r="R347" s="25">
        <v>0.04185</v>
      </c>
      <c r="S347" s="25">
        <v>0.06606</v>
      </c>
      <c r="T347" s="25"/>
      <c r="U347" s="73"/>
      <c r="V347" s="97">
        <f t="shared" si="11"/>
        <v>1.109</v>
      </c>
      <c r="W347" s="96"/>
    </row>
    <row r="348" spans="1:23" ht="12.75">
      <c r="A348" s="216"/>
      <c r="B348" s="217"/>
      <c r="C348" s="218"/>
      <c r="D348" s="24" t="s">
        <v>166</v>
      </c>
      <c r="E348" s="24" t="s">
        <v>162</v>
      </c>
      <c r="F348" s="25">
        <v>0.18758</v>
      </c>
      <c r="G348" s="25">
        <v>0.10539</v>
      </c>
      <c r="H348" s="25">
        <v>0.00101</v>
      </c>
      <c r="I348" s="25">
        <f t="shared" si="10"/>
        <v>0.03934</v>
      </c>
      <c r="J348" s="25">
        <v>0.00706</v>
      </c>
      <c r="K348" s="25">
        <v>0.00656</v>
      </c>
      <c r="L348" s="25">
        <v>0.00454</v>
      </c>
      <c r="M348" s="25">
        <v>0.02118</v>
      </c>
      <c r="N348" s="25">
        <v>0.00807</v>
      </c>
      <c r="O348" s="25">
        <v>0.00908</v>
      </c>
      <c r="P348" s="25">
        <v>0.01563</v>
      </c>
      <c r="Q348" s="25">
        <v>0.51299</v>
      </c>
      <c r="R348" s="25">
        <v>0.04185</v>
      </c>
      <c r="S348" s="25">
        <v>0.06606</v>
      </c>
      <c r="T348" s="25"/>
      <c r="U348" s="73"/>
      <c r="V348" s="97">
        <f t="shared" si="11"/>
        <v>0.9869999999999999</v>
      </c>
      <c r="W348" s="96"/>
    </row>
    <row r="349" spans="1:23" ht="12.75">
      <c r="A349" s="216"/>
      <c r="B349" s="217"/>
      <c r="C349" s="218"/>
      <c r="D349" s="24" t="s">
        <v>166</v>
      </c>
      <c r="E349" s="24" t="s">
        <v>167</v>
      </c>
      <c r="F349" s="25">
        <v>0.18758</v>
      </c>
      <c r="G349" s="25">
        <v>0.10539</v>
      </c>
      <c r="H349" s="25">
        <v>0.00101</v>
      </c>
      <c r="I349" s="25">
        <f t="shared" si="10"/>
        <v>0.03934</v>
      </c>
      <c r="J349" s="25">
        <v>0.00706</v>
      </c>
      <c r="K349" s="25">
        <v>0.00656</v>
      </c>
      <c r="L349" s="25">
        <v>0.00454</v>
      </c>
      <c r="M349" s="25">
        <v>0.02118</v>
      </c>
      <c r="N349" s="25">
        <v>0.00807</v>
      </c>
      <c r="O349" s="25">
        <v>0.00908</v>
      </c>
      <c r="P349" s="25">
        <v>0.01563</v>
      </c>
      <c r="Q349" s="25">
        <v>0.55499</v>
      </c>
      <c r="R349" s="25">
        <v>0.04185</v>
      </c>
      <c r="S349" s="25">
        <v>0.06606</v>
      </c>
      <c r="T349" s="25"/>
      <c r="U349" s="73"/>
      <c r="V349" s="97">
        <f t="shared" si="11"/>
        <v>1.029</v>
      </c>
      <c r="W349" s="96"/>
    </row>
    <row r="350" spans="1:23" ht="12.75">
      <c r="A350" s="216"/>
      <c r="B350" s="217"/>
      <c r="C350" s="218"/>
      <c r="D350" s="24" t="s">
        <v>168</v>
      </c>
      <c r="E350" s="24" t="s">
        <v>157</v>
      </c>
      <c r="F350" s="25">
        <v>0.18758</v>
      </c>
      <c r="G350" s="25">
        <v>0.10539</v>
      </c>
      <c r="H350" s="25">
        <v>0.00101</v>
      </c>
      <c r="I350" s="25">
        <f t="shared" si="10"/>
        <v>0.03934</v>
      </c>
      <c r="J350" s="25">
        <v>0.00706</v>
      </c>
      <c r="K350" s="25">
        <v>0.00656</v>
      </c>
      <c r="L350" s="25">
        <v>0.00454</v>
      </c>
      <c r="M350" s="25">
        <v>0.02118</v>
      </c>
      <c r="N350" s="25">
        <v>0.00807</v>
      </c>
      <c r="O350" s="25">
        <v>0.00908</v>
      </c>
      <c r="P350" s="25">
        <v>0.01563</v>
      </c>
      <c r="Q350" s="25">
        <v>0.6212000000000001</v>
      </c>
      <c r="R350" s="25">
        <v>0.04185</v>
      </c>
      <c r="S350" s="25">
        <v>0.06606</v>
      </c>
      <c r="T350" s="25">
        <v>0.03379</v>
      </c>
      <c r="U350" s="73">
        <v>0.8</v>
      </c>
      <c r="V350" s="97">
        <f t="shared" si="11"/>
        <v>1.929</v>
      </c>
      <c r="W350" s="96"/>
    </row>
    <row r="351" spans="1:23" ht="12.75">
      <c r="A351" s="216"/>
      <c r="B351" s="217"/>
      <c r="C351" s="218"/>
      <c r="D351" s="24" t="s">
        <v>168</v>
      </c>
      <c r="E351" s="24" t="s">
        <v>162</v>
      </c>
      <c r="F351" s="25">
        <v>0.18758</v>
      </c>
      <c r="G351" s="25">
        <v>0.10539</v>
      </c>
      <c r="H351" s="25">
        <v>0.00101</v>
      </c>
      <c r="I351" s="25">
        <f t="shared" si="10"/>
        <v>0.03934</v>
      </c>
      <c r="J351" s="25">
        <v>0.00706</v>
      </c>
      <c r="K351" s="25">
        <v>0.00656</v>
      </c>
      <c r="L351" s="25">
        <v>0.00454</v>
      </c>
      <c r="M351" s="25">
        <v>0.02118</v>
      </c>
      <c r="N351" s="25">
        <v>0.00807</v>
      </c>
      <c r="O351" s="25">
        <v>0.00908</v>
      </c>
      <c r="P351" s="25">
        <v>0.01563</v>
      </c>
      <c r="Q351" s="25">
        <v>0.49921</v>
      </c>
      <c r="R351" s="25">
        <v>0.04185</v>
      </c>
      <c r="S351" s="25">
        <v>0.06606</v>
      </c>
      <c r="T351" s="25">
        <v>0.03379</v>
      </c>
      <c r="U351" s="73">
        <v>0.8</v>
      </c>
      <c r="V351" s="97">
        <f t="shared" si="11"/>
        <v>1.80701</v>
      </c>
      <c r="W351" s="96"/>
    </row>
    <row r="352" spans="1:23" ht="12.75">
      <c r="A352" s="216"/>
      <c r="B352" s="217"/>
      <c r="C352" s="218"/>
      <c r="D352" s="24" t="s">
        <v>168</v>
      </c>
      <c r="E352" s="24" t="s">
        <v>167</v>
      </c>
      <c r="F352" s="25">
        <v>0.18758</v>
      </c>
      <c r="G352" s="25">
        <v>0.10539</v>
      </c>
      <c r="H352" s="25">
        <v>0.00101</v>
      </c>
      <c r="I352" s="25">
        <f t="shared" si="10"/>
        <v>0.03934</v>
      </c>
      <c r="J352" s="25">
        <v>0.00706</v>
      </c>
      <c r="K352" s="25">
        <v>0.00656</v>
      </c>
      <c r="L352" s="25">
        <v>0.00454</v>
      </c>
      <c r="M352" s="25">
        <v>0.02118</v>
      </c>
      <c r="N352" s="25">
        <v>0.00807</v>
      </c>
      <c r="O352" s="25">
        <v>0.00908</v>
      </c>
      <c r="P352" s="25">
        <v>0.01563</v>
      </c>
      <c r="Q352" s="25">
        <v>0.5412</v>
      </c>
      <c r="R352" s="25">
        <v>0.04185</v>
      </c>
      <c r="S352" s="25">
        <v>0.06606</v>
      </c>
      <c r="T352" s="25">
        <v>0.03379</v>
      </c>
      <c r="U352" s="73">
        <v>0.8</v>
      </c>
      <c r="V352" s="97">
        <f t="shared" si="11"/>
        <v>1.849</v>
      </c>
      <c r="W352" s="96"/>
    </row>
    <row r="353" spans="1:23" ht="12.75">
      <c r="A353" s="216">
        <v>222</v>
      </c>
      <c r="B353" s="217" t="s">
        <v>202</v>
      </c>
      <c r="C353" s="218">
        <v>297</v>
      </c>
      <c r="D353" s="24" t="s">
        <v>166</v>
      </c>
      <c r="E353" s="24" t="s">
        <v>157</v>
      </c>
      <c r="F353" s="25">
        <v>0.18388</v>
      </c>
      <c r="G353" s="25">
        <v>0.10595</v>
      </c>
      <c r="H353" s="25">
        <v>0.00102</v>
      </c>
      <c r="I353" s="25">
        <f t="shared" si="10"/>
        <v>0.04023</v>
      </c>
      <c r="J353" s="25">
        <v>0.00713</v>
      </c>
      <c r="K353" s="25">
        <v>0.00662</v>
      </c>
      <c r="L353" s="25">
        <v>0.00458</v>
      </c>
      <c r="M353" s="25">
        <v>0.0219</v>
      </c>
      <c r="N353" s="25">
        <v>0.00815</v>
      </c>
      <c r="O353" s="25">
        <v>0.00917</v>
      </c>
      <c r="P353" s="25">
        <v>0.01579</v>
      </c>
      <c r="Q353" s="25">
        <v>0.6464999999999999</v>
      </c>
      <c r="R353" s="25">
        <v>0.04075</v>
      </c>
      <c r="S353" s="25">
        <v>0.05756</v>
      </c>
      <c r="T353" s="25"/>
      <c r="U353" s="73"/>
      <c r="V353" s="97">
        <f t="shared" si="11"/>
        <v>1.1089999999999998</v>
      </c>
      <c r="W353" s="96"/>
    </row>
    <row r="354" spans="1:23" ht="12.75">
      <c r="A354" s="216"/>
      <c r="B354" s="217"/>
      <c r="C354" s="218"/>
      <c r="D354" s="24" t="s">
        <v>166</v>
      </c>
      <c r="E354" s="24" t="s">
        <v>162</v>
      </c>
      <c r="F354" s="25">
        <v>0.18388</v>
      </c>
      <c r="G354" s="25">
        <v>0.10595</v>
      </c>
      <c r="H354" s="25">
        <v>0.00102</v>
      </c>
      <c r="I354" s="25">
        <f t="shared" si="10"/>
        <v>0.04023</v>
      </c>
      <c r="J354" s="25">
        <v>0.00713</v>
      </c>
      <c r="K354" s="25">
        <v>0.00662</v>
      </c>
      <c r="L354" s="25">
        <v>0.00458</v>
      </c>
      <c r="M354" s="25">
        <v>0.0219</v>
      </c>
      <c r="N354" s="25">
        <v>0.00815</v>
      </c>
      <c r="O354" s="25">
        <v>0.00917</v>
      </c>
      <c r="P354" s="25">
        <v>0.01579</v>
      </c>
      <c r="Q354" s="25">
        <v>0.5245000000000002</v>
      </c>
      <c r="R354" s="25">
        <v>0.04075</v>
      </c>
      <c r="S354" s="25">
        <v>0.05756</v>
      </c>
      <c r="T354" s="25"/>
      <c r="U354" s="73"/>
      <c r="V354" s="97">
        <f t="shared" si="11"/>
        <v>0.9870000000000001</v>
      </c>
      <c r="W354" s="96"/>
    </row>
    <row r="355" spans="1:23" ht="12.75">
      <c r="A355" s="216"/>
      <c r="B355" s="217"/>
      <c r="C355" s="218"/>
      <c r="D355" s="24" t="s">
        <v>166</v>
      </c>
      <c r="E355" s="24" t="s">
        <v>167</v>
      </c>
      <c r="F355" s="25">
        <v>0.18388</v>
      </c>
      <c r="G355" s="25">
        <v>0.10595</v>
      </c>
      <c r="H355" s="25">
        <v>0.00102</v>
      </c>
      <c r="I355" s="25">
        <f t="shared" si="10"/>
        <v>0.04023</v>
      </c>
      <c r="J355" s="25">
        <v>0.00713</v>
      </c>
      <c r="K355" s="25">
        <v>0.00662</v>
      </c>
      <c r="L355" s="25">
        <v>0.00458</v>
      </c>
      <c r="M355" s="25">
        <v>0.0219</v>
      </c>
      <c r="N355" s="25">
        <v>0.00815</v>
      </c>
      <c r="O355" s="25">
        <v>0.00917</v>
      </c>
      <c r="P355" s="25">
        <v>0.01579</v>
      </c>
      <c r="Q355" s="25">
        <v>0.5665</v>
      </c>
      <c r="R355" s="25">
        <v>0.04075</v>
      </c>
      <c r="S355" s="25">
        <v>0.05756</v>
      </c>
      <c r="T355" s="25"/>
      <c r="U355" s="73"/>
      <c r="V355" s="97">
        <f t="shared" si="11"/>
        <v>1.029</v>
      </c>
      <c r="W355" s="96"/>
    </row>
    <row r="356" spans="1:23" ht="12.75">
      <c r="A356" s="216"/>
      <c r="B356" s="217"/>
      <c r="C356" s="218"/>
      <c r="D356" s="24" t="s">
        <v>168</v>
      </c>
      <c r="E356" s="24" t="s">
        <v>157</v>
      </c>
      <c r="F356" s="25">
        <v>0.18388</v>
      </c>
      <c r="G356" s="25">
        <v>0.10595</v>
      </c>
      <c r="H356" s="25">
        <v>0.00102</v>
      </c>
      <c r="I356" s="25">
        <f t="shared" si="10"/>
        <v>0.04023</v>
      </c>
      <c r="J356" s="25">
        <v>0.00713</v>
      </c>
      <c r="K356" s="25">
        <v>0.00662</v>
      </c>
      <c r="L356" s="25">
        <v>0.00458</v>
      </c>
      <c r="M356" s="25">
        <v>0.0219</v>
      </c>
      <c r="N356" s="25">
        <v>0.00815</v>
      </c>
      <c r="O356" s="25">
        <v>0.00917</v>
      </c>
      <c r="P356" s="25">
        <v>0.01579</v>
      </c>
      <c r="Q356" s="25">
        <v>0.6323700000000001</v>
      </c>
      <c r="R356" s="25">
        <v>0.04075</v>
      </c>
      <c r="S356" s="25">
        <v>0.05756</v>
      </c>
      <c r="T356" s="25">
        <v>0.03413</v>
      </c>
      <c r="U356" s="73">
        <v>0.8</v>
      </c>
      <c r="V356" s="97">
        <f t="shared" si="11"/>
        <v>1.929</v>
      </c>
      <c r="W356" s="96"/>
    </row>
    <row r="357" spans="1:23" ht="12.75">
      <c r="A357" s="216"/>
      <c r="B357" s="217"/>
      <c r="C357" s="218"/>
      <c r="D357" s="24" t="s">
        <v>168</v>
      </c>
      <c r="E357" s="24" t="s">
        <v>162</v>
      </c>
      <c r="F357" s="25">
        <v>0.18388</v>
      </c>
      <c r="G357" s="25">
        <v>0.10595</v>
      </c>
      <c r="H357" s="25">
        <v>0.00102</v>
      </c>
      <c r="I357" s="25">
        <f t="shared" si="10"/>
        <v>0.04023</v>
      </c>
      <c r="J357" s="25">
        <v>0.00713</v>
      </c>
      <c r="K357" s="25">
        <v>0.00662</v>
      </c>
      <c r="L357" s="25">
        <v>0.00458</v>
      </c>
      <c r="M357" s="25">
        <v>0.0219</v>
      </c>
      <c r="N357" s="25">
        <v>0.00815</v>
      </c>
      <c r="O357" s="25">
        <v>0.00917</v>
      </c>
      <c r="P357" s="25">
        <v>0.01579</v>
      </c>
      <c r="Q357" s="25">
        <v>0.51038</v>
      </c>
      <c r="R357" s="25">
        <v>0.04075</v>
      </c>
      <c r="S357" s="25">
        <v>0.05756</v>
      </c>
      <c r="T357" s="25">
        <v>0.03413</v>
      </c>
      <c r="U357" s="73">
        <v>0.8</v>
      </c>
      <c r="V357" s="97">
        <f t="shared" si="11"/>
        <v>1.80701</v>
      </c>
      <c r="W357" s="96"/>
    </row>
    <row r="358" spans="1:23" ht="12.75">
      <c r="A358" s="216"/>
      <c r="B358" s="217"/>
      <c r="C358" s="218"/>
      <c r="D358" s="24" t="s">
        <v>168</v>
      </c>
      <c r="E358" s="24" t="s">
        <v>167</v>
      </c>
      <c r="F358" s="25">
        <v>0.18388</v>
      </c>
      <c r="G358" s="25">
        <v>0.10595</v>
      </c>
      <c r="H358" s="25">
        <v>0.00102</v>
      </c>
      <c r="I358" s="25">
        <f t="shared" si="10"/>
        <v>0.04023</v>
      </c>
      <c r="J358" s="25">
        <v>0.00713</v>
      </c>
      <c r="K358" s="25">
        <v>0.00662</v>
      </c>
      <c r="L358" s="25">
        <v>0.00458</v>
      </c>
      <c r="M358" s="25">
        <v>0.0219</v>
      </c>
      <c r="N358" s="25">
        <v>0.00815</v>
      </c>
      <c r="O358" s="25">
        <v>0.00917</v>
      </c>
      <c r="P358" s="25">
        <v>0.01579</v>
      </c>
      <c r="Q358" s="25">
        <v>0.55237</v>
      </c>
      <c r="R358" s="25">
        <v>0.04075</v>
      </c>
      <c r="S358" s="25">
        <v>0.05756</v>
      </c>
      <c r="T358" s="25">
        <v>0.03413</v>
      </c>
      <c r="U358" s="73">
        <v>0.8</v>
      </c>
      <c r="V358" s="97">
        <f t="shared" si="11"/>
        <v>1.849</v>
      </c>
      <c r="W358" s="96"/>
    </row>
    <row r="359" spans="1:23" ht="12.75">
      <c r="A359" s="216">
        <v>223</v>
      </c>
      <c r="B359" s="217" t="s">
        <v>202</v>
      </c>
      <c r="C359" s="218">
        <v>299</v>
      </c>
      <c r="D359" s="24" t="s">
        <v>166</v>
      </c>
      <c r="E359" s="24" t="s">
        <v>157</v>
      </c>
      <c r="F359" s="25">
        <v>0.11389</v>
      </c>
      <c r="G359" s="25">
        <v>0.10517</v>
      </c>
      <c r="H359" s="25">
        <v>0.00109</v>
      </c>
      <c r="I359" s="25">
        <f t="shared" si="10"/>
        <v>0.05775999999999999</v>
      </c>
      <c r="J359" s="25">
        <v>0.01526</v>
      </c>
      <c r="K359" s="25">
        <v>0.01417</v>
      </c>
      <c r="L359" s="25">
        <v>0.00817</v>
      </c>
      <c r="M359" s="25">
        <v>0.02016</v>
      </c>
      <c r="N359" s="25">
        <v>0.00872</v>
      </c>
      <c r="O359" s="25">
        <v>0.00981</v>
      </c>
      <c r="P359" s="25">
        <v>0.02398</v>
      </c>
      <c r="Q359" s="25">
        <v>0.6986699999999998</v>
      </c>
      <c r="R359" s="25">
        <v>0.02398</v>
      </c>
      <c r="S359" s="25">
        <v>0.06593</v>
      </c>
      <c r="T359" s="25"/>
      <c r="U359" s="73"/>
      <c r="V359" s="97">
        <f t="shared" si="11"/>
        <v>1.1089999999999998</v>
      </c>
      <c r="W359" s="96"/>
    </row>
    <row r="360" spans="1:23" ht="12.75">
      <c r="A360" s="216"/>
      <c r="B360" s="217"/>
      <c r="C360" s="218"/>
      <c r="D360" s="24" t="s">
        <v>166</v>
      </c>
      <c r="E360" s="24" t="s">
        <v>162</v>
      </c>
      <c r="F360" s="25">
        <v>0.11389</v>
      </c>
      <c r="G360" s="25">
        <v>0.10517</v>
      </c>
      <c r="H360" s="25">
        <v>0.00109</v>
      </c>
      <c r="I360" s="25">
        <f t="shared" si="10"/>
        <v>0.05775999999999999</v>
      </c>
      <c r="J360" s="25">
        <v>0.01526</v>
      </c>
      <c r="K360" s="25">
        <v>0.01417</v>
      </c>
      <c r="L360" s="25">
        <v>0.00817</v>
      </c>
      <c r="M360" s="25">
        <v>0.02016</v>
      </c>
      <c r="N360" s="25">
        <v>0.00872</v>
      </c>
      <c r="O360" s="25">
        <v>0.00981</v>
      </c>
      <c r="P360" s="25">
        <v>0.02398</v>
      </c>
      <c r="Q360" s="25">
        <v>0.5766699999999999</v>
      </c>
      <c r="R360" s="25">
        <v>0.02398</v>
      </c>
      <c r="S360" s="25">
        <v>0.06593</v>
      </c>
      <c r="T360" s="25"/>
      <c r="U360" s="73"/>
      <c r="V360" s="97">
        <f t="shared" si="11"/>
        <v>0.987</v>
      </c>
      <c r="W360" s="96"/>
    </row>
    <row r="361" spans="1:23" ht="12.75">
      <c r="A361" s="216"/>
      <c r="B361" s="217"/>
      <c r="C361" s="218"/>
      <c r="D361" s="24" t="s">
        <v>166</v>
      </c>
      <c r="E361" s="24" t="s">
        <v>167</v>
      </c>
      <c r="F361" s="25">
        <v>0.11389</v>
      </c>
      <c r="G361" s="25">
        <v>0.10517</v>
      </c>
      <c r="H361" s="25">
        <v>0.00109</v>
      </c>
      <c r="I361" s="25">
        <f t="shared" si="10"/>
        <v>0.05775999999999999</v>
      </c>
      <c r="J361" s="25">
        <v>0.01526</v>
      </c>
      <c r="K361" s="25">
        <v>0.01417</v>
      </c>
      <c r="L361" s="25">
        <v>0.00817</v>
      </c>
      <c r="M361" s="25">
        <v>0.02016</v>
      </c>
      <c r="N361" s="25">
        <v>0.00872</v>
      </c>
      <c r="O361" s="25">
        <v>0.00981</v>
      </c>
      <c r="P361" s="25">
        <v>0.02398</v>
      </c>
      <c r="Q361" s="25">
        <v>0.6186699999999998</v>
      </c>
      <c r="R361" s="25">
        <v>0.02398</v>
      </c>
      <c r="S361" s="25">
        <v>0.06593</v>
      </c>
      <c r="T361" s="25"/>
      <c r="U361" s="73"/>
      <c r="V361" s="97">
        <f t="shared" si="11"/>
        <v>1.029</v>
      </c>
      <c r="W361" s="96"/>
    </row>
    <row r="362" spans="1:23" ht="12.75">
      <c r="A362" s="216"/>
      <c r="B362" s="217"/>
      <c r="C362" s="218"/>
      <c r="D362" s="24" t="s">
        <v>168</v>
      </c>
      <c r="E362" s="24" t="s">
        <v>157</v>
      </c>
      <c r="F362" s="25">
        <v>0.11389</v>
      </c>
      <c r="G362" s="25">
        <v>0.10517</v>
      </c>
      <c r="H362" s="25">
        <v>0.00109</v>
      </c>
      <c r="I362" s="25">
        <f t="shared" si="10"/>
        <v>0.05775999999999999</v>
      </c>
      <c r="J362" s="25">
        <v>0.01526</v>
      </c>
      <c r="K362" s="25">
        <v>0.01417</v>
      </c>
      <c r="L362" s="25">
        <v>0.00817</v>
      </c>
      <c r="M362" s="25">
        <v>0.02016</v>
      </c>
      <c r="N362" s="25">
        <v>0.00872</v>
      </c>
      <c r="O362" s="25">
        <v>0.00981</v>
      </c>
      <c r="P362" s="25">
        <v>0.02398</v>
      </c>
      <c r="Q362" s="25">
        <v>0.69687</v>
      </c>
      <c r="R362" s="25">
        <v>0.02398</v>
      </c>
      <c r="S362" s="25">
        <v>0.06593</v>
      </c>
      <c r="T362" s="25">
        <v>0.0218</v>
      </c>
      <c r="U362" s="73">
        <v>0.8</v>
      </c>
      <c r="V362" s="97">
        <f t="shared" si="11"/>
        <v>1.9290000000000005</v>
      </c>
      <c r="W362" s="96"/>
    </row>
    <row r="363" spans="1:23" ht="12.75">
      <c r="A363" s="216"/>
      <c r="B363" s="217"/>
      <c r="C363" s="218"/>
      <c r="D363" s="24" t="s">
        <v>168</v>
      </c>
      <c r="E363" s="24" t="s">
        <v>162</v>
      </c>
      <c r="F363" s="25">
        <v>0.11389</v>
      </c>
      <c r="G363" s="25">
        <v>0.10517</v>
      </c>
      <c r="H363" s="25">
        <v>0.00109</v>
      </c>
      <c r="I363" s="25">
        <f t="shared" si="10"/>
        <v>0.05775999999999999</v>
      </c>
      <c r="J363" s="25">
        <v>0.01526</v>
      </c>
      <c r="K363" s="25">
        <v>0.01417</v>
      </c>
      <c r="L363" s="25">
        <v>0.00817</v>
      </c>
      <c r="M363" s="25">
        <v>0.02016</v>
      </c>
      <c r="N363" s="25">
        <v>0.00872</v>
      </c>
      <c r="O363" s="25">
        <v>0.00981</v>
      </c>
      <c r="P363" s="25">
        <v>0.02398</v>
      </c>
      <c r="Q363" s="25">
        <v>0.57488</v>
      </c>
      <c r="R363" s="25">
        <v>0.02398</v>
      </c>
      <c r="S363" s="25">
        <v>0.06593</v>
      </c>
      <c r="T363" s="25">
        <v>0.0218</v>
      </c>
      <c r="U363" s="73">
        <v>0.8</v>
      </c>
      <c r="V363" s="97">
        <f t="shared" si="11"/>
        <v>1.8070100000000002</v>
      </c>
      <c r="W363" s="96"/>
    </row>
    <row r="364" spans="1:23" ht="12.75">
      <c r="A364" s="216"/>
      <c r="B364" s="217"/>
      <c r="C364" s="218"/>
      <c r="D364" s="24" t="s">
        <v>168</v>
      </c>
      <c r="E364" s="24" t="s">
        <v>167</v>
      </c>
      <c r="F364" s="25">
        <v>0.11389</v>
      </c>
      <c r="G364" s="25">
        <v>0.10517</v>
      </c>
      <c r="H364" s="25">
        <v>0.00109</v>
      </c>
      <c r="I364" s="25">
        <f t="shared" si="10"/>
        <v>0.05775999999999999</v>
      </c>
      <c r="J364" s="25">
        <v>0.01526</v>
      </c>
      <c r="K364" s="25">
        <v>0.01417</v>
      </c>
      <c r="L364" s="25">
        <v>0.00817</v>
      </c>
      <c r="M364" s="25">
        <v>0.02016</v>
      </c>
      <c r="N364" s="25">
        <v>0.00872</v>
      </c>
      <c r="O364" s="25">
        <v>0.00981</v>
      </c>
      <c r="P364" s="25">
        <v>0.02398</v>
      </c>
      <c r="Q364" s="25">
        <v>0.6168699999999998</v>
      </c>
      <c r="R364" s="25">
        <v>0.02398</v>
      </c>
      <c r="S364" s="25">
        <v>0.06593</v>
      </c>
      <c r="T364" s="25">
        <v>0.0218</v>
      </c>
      <c r="U364" s="73">
        <v>0.8</v>
      </c>
      <c r="V364" s="97">
        <f t="shared" si="11"/>
        <v>1.849</v>
      </c>
      <c r="W364" s="96"/>
    </row>
    <row r="365" spans="1:23" ht="12.75">
      <c r="A365" s="84">
        <v>224</v>
      </c>
      <c r="B365" s="23" t="s">
        <v>202</v>
      </c>
      <c r="C365" s="24">
        <v>343</v>
      </c>
      <c r="D365" s="24"/>
      <c r="E365" s="24" t="s">
        <v>157</v>
      </c>
      <c r="F365" s="25">
        <v>0.02035</v>
      </c>
      <c r="G365" s="25">
        <v>0</v>
      </c>
      <c r="H365" s="25">
        <v>0</v>
      </c>
      <c r="I365" s="25">
        <f t="shared" si="10"/>
        <v>0.01683</v>
      </c>
      <c r="J365" s="25">
        <v>0.00854</v>
      </c>
      <c r="K365" s="25">
        <v>0.00829</v>
      </c>
      <c r="L365" s="25">
        <v>0</v>
      </c>
      <c r="M365" s="25">
        <v>0</v>
      </c>
      <c r="N365" s="25">
        <v>0</v>
      </c>
      <c r="O365" s="25">
        <v>0</v>
      </c>
      <c r="P365" s="25">
        <v>0.00854</v>
      </c>
      <c r="Q365" s="25">
        <v>0.45049</v>
      </c>
      <c r="R365" s="25">
        <v>0.00352</v>
      </c>
      <c r="S365" s="25">
        <v>0.05226</v>
      </c>
      <c r="T365" s="25"/>
      <c r="U365" s="73"/>
      <c r="V365" s="97">
        <f t="shared" si="11"/>
        <v>0.55199</v>
      </c>
      <c r="W365" s="96"/>
    </row>
    <row r="366" spans="1:23" ht="12.75">
      <c r="A366" s="216">
        <v>225</v>
      </c>
      <c r="B366" s="217" t="s">
        <v>202</v>
      </c>
      <c r="C366" s="218">
        <v>345</v>
      </c>
      <c r="D366" s="24" t="s">
        <v>166</v>
      </c>
      <c r="E366" s="24" t="s">
        <v>157</v>
      </c>
      <c r="F366" s="25">
        <v>0.17629</v>
      </c>
      <c r="G366" s="25">
        <v>0.09029</v>
      </c>
      <c r="H366" s="25">
        <v>0.00129</v>
      </c>
      <c r="I366" s="25">
        <f t="shared" si="10"/>
        <v>0.03569</v>
      </c>
      <c r="J366" s="25">
        <v>0.00516</v>
      </c>
      <c r="K366" s="25">
        <v>0.00559</v>
      </c>
      <c r="L366" s="25">
        <v>0.00688</v>
      </c>
      <c r="M366" s="25">
        <v>0.01806</v>
      </c>
      <c r="N366" s="25">
        <v>0.01032</v>
      </c>
      <c r="O366" s="25">
        <v>0.01161</v>
      </c>
      <c r="P366" s="25">
        <v>0.01376</v>
      </c>
      <c r="Q366" s="25">
        <v>0.5596300000000001</v>
      </c>
      <c r="R366" s="25">
        <v>0.04085</v>
      </c>
      <c r="S366" s="25">
        <v>0.08427</v>
      </c>
      <c r="T366" s="25"/>
      <c r="U366" s="73"/>
      <c r="V366" s="97">
        <f t="shared" si="11"/>
        <v>1.024</v>
      </c>
      <c r="W366" s="96"/>
    </row>
    <row r="367" spans="1:23" ht="12.75">
      <c r="A367" s="216"/>
      <c r="B367" s="217"/>
      <c r="C367" s="218"/>
      <c r="D367" s="24" t="s">
        <v>166</v>
      </c>
      <c r="E367" s="24" t="s">
        <v>162</v>
      </c>
      <c r="F367" s="25">
        <v>0.17629</v>
      </c>
      <c r="G367" s="25">
        <v>0.09029</v>
      </c>
      <c r="H367" s="25">
        <v>0.00129</v>
      </c>
      <c r="I367" s="25">
        <f t="shared" si="10"/>
        <v>0.03569</v>
      </c>
      <c r="J367" s="25">
        <v>0.00516</v>
      </c>
      <c r="K367" s="25">
        <v>0.00559</v>
      </c>
      <c r="L367" s="25">
        <v>0.00688</v>
      </c>
      <c r="M367" s="25">
        <v>0.01806</v>
      </c>
      <c r="N367" s="25">
        <v>0.01032</v>
      </c>
      <c r="O367" s="25">
        <v>0.01161</v>
      </c>
      <c r="P367" s="25">
        <v>0.01376</v>
      </c>
      <c r="Q367" s="25">
        <v>0.47963</v>
      </c>
      <c r="R367" s="25">
        <v>0.04085</v>
      </c>
      <c r="S367" s="25">
        <v>0.08427</v>
      </c>
      <c r="T367" s="25"/>
      <c r="U367" s="73"/>
      <c r="V367" s="97">
        <f t="shared" si="11"/>
        <v>0.944</v>
      </c>
      <c r="W367" s="96"/>
    </row>
    <row r="368" spans="1:23" ht="12.75">
      <c r="A368" s="216"/>
      <c r="B368" s="217"/>
      <c r="C368" s="218"/>
      <c r="D368" s="24" t="s">
        <v>168</v>
      </c>
      <c r="E368" s="24" t="s">
        <v>157</v>
      </c>
      <c r="F368" s="25">
        <v>0.17629</v>
      </c>
      <c r="G368" s="25">
        <v>0.09029</v>
      </c>
      <c r="H368" s="25">
        <v>0.00129</v>
      </c>
      <c r="I368" s="25">
        <f t="shared" si="10"/>
        <v>0.03569</v>
      </c>
      <c r="J368" s="25">
        <v>0.00516</v>
      </c>
      <c r="K368" s="25">
        <v>0.00559</v>
      </c>
      <c r="L368" s="25">
        <v>0.00688</v>
      </c>
      <c r="M368" s="25">
        <v>0.01806</v>
      </c>
      <c r="N368" s="25">
        <v>0.01032</v>
      </c>
      <c r="O368" s="25">
        <v>0.01161</v>
      </c>
      <c r="P368" s="25">
        <v>0.01376</v>
      </c>
      <c r="Q368" s="25">
        <v>0.5602800000000001</v>
      </c>
      <c r="R368" s="25">
        <v>0.04085</v>
      </c>
      <c r="S368" s="25">
        <v>0.08427</v>
      </c>
      <c r="T368" s="25">
        <v>0.01935</v>
      </c>
      <c r="U368" s="73">
        <v>0.8</v>
      </c>
      <c r="V368" s="97">
        <f t="shared" si="11"/>
        <v>1.844</v>
      </c>
      <c r="W368" s="96"/>
    </row>
    <row r="369" spans="1:23" ht="12.75">
      <c r="A369" s="216"/>
      <c r="B369" s="217"/>
      <c r="C369" s="218"/>
      <c r="D369" s="24" t="s">
        <v>168</v>
      </c>
      <c r="E369" s="24" t="s">
        <v>162</v>
      </c>
      <c r="F369" s="25">
        <v>0.17629</v>
      </c>
      <c r="G369" s="25">
        <v>0.09029</v>
      </c>
      <c r="H369" s="25">
        <v>0.00129</v>
      </c>
      <c r="I369" s="25">
        <f t="shared" si="10"/>
        <v>0.03569</v>
      </c>
      <c r="J369" s="25">
        <v>0.00516</v>
      </c>
      <c r="K369" s="25">
        <v>0.00559</v>
      </c>
      <c r="L369" s="25">
        <v>0.00688</v>
      </c>
      <c r="M369" s="25">
        <v>0.01806</v>
      </c>
      <c r="N369" s="25">
        <v>0.01032</v>
      </c>
      <c r="O369" s="25">
        <v>0.01161</v>
      </c>
      <c r="P369" s="25">
        <v>0.01376</v>
      </c>
      <c r="Q369" s="25">
        <v>0.48028</v>
      </c>
      <c r="R369" s="25">
        <v>0.04085</v>
      </c>
      <c r="S369" s="25">
        <v>0.08427</v>
      </c>
      <c r="T369" s="25">
        <v>0.01935</v>
      </c>
      <c r="U369" s="73">
        <v>0.8</v>
      </c>
      <c r="V369" s="97">
        <f t="shared" si="11"/>
        <v>1.764</v>
      </c>
      <c r="W369" s="96"/>
    </row>
    <row r="370" spans="1:23" ht="12.75">
      <c r="A370" s="216">
        <v>226</v>
      </c>
      <c r="B370" s="217" t="s">
        <v>202</v>
      </c>
      <c r="C370" s="218" t="s">
        <v>203</v>
      </c>
      <c r="D370" s="24"/>
      <c r="E370" s="24" t="s">
        <v>157</v>
      </c>
      <c r="F370" s="25">
        <v>0.06534</v>
      </c>
      <c r="G370" s="25">
        <v>0.12134</v>
      </c>
      <c r="H370" s="25">
        <v>0.00249</v>
      </c>
      <c r="I370" s="25">
        <f t="shared" si="10"/>
        <v>0.051019999999999996</v>
      </c>
      <c r="J370" s="25">
        <v>0.0056</v>
      </c>
      <c r="K370" s="25">
        <v>0.00622</v>
      </c>
      <c r="L370" s="25">
        <v>0.0056</v>
      </c>
      <c r="M370" s="25">
        <v>0.0336</v>
      </c>
      <c r="N370" s="25">
        <v>0.01369</v>
      </c>
      <c r="O370" s="25">
        <v>0.01556</v>
      </c>
      <c r="P370" s="25">
        <v>0.01431</v>
      </c>
      <c r="Q370" s="25">
        <v>0.65375</v>
      </c>
      <c r="R370" s="25">
        <v>0.0112</v>
      </c>
      <c r="S370" s="25">
        <v>0.0753</v>
      </c>
      <c r="T370" s="25"/>
      <c r="U370" s="73"/>
      <c r="V370" s="97">
        <f t="shared" si="11"/>
        <v>1.024</v>
      </c>
      <c r="W370" s="96"/>
    </row>
    <row r="371" spans="1:23" ht="12.75">
      <c r="A371" s="216"/>
      <c r="B371" s="217"/>
      <c r="C371" s="218"/>
      <c r="D371" s="24"/>
      <c r="E371" s="24" t="s">
        <v>162</v>
      </c>
      <c r="F371" s="25">
        <v>0.06534</v>
      </c>
      <c r="G371" s="25">
        <v>0.12134</v>
      </c>
      <c r="H371" s="25">
        <v>0.00249</v>
      </c>
      <c r="I371" s="25">
        <f t="shared" si="10"/>
        <v>0.051019999999999996</v>
      </c>
      <c r="J371" s="25">
        <v>0.0056</v>
      </c>
      <c r="K371" s="25">
        <v>0.00622</v>
      </c>
      <c r="L371" s="25">
        <v>0.0056</v>
      </c>
      <c r="M371" s="25">
        <v>0.0336</v>
      </c>
      <c r="N371" s="25">
        <v>0.01369</v>
      </c>
      <c r="O371" s="25">
        <v>0.01556</v>
      </c>
      <c r="P371" s="25">
        <v>0.01431</v>
      </c>
      <c r="Q371" s="25">
        <v>0.57374</v>
      </c>
      <c r="R371" s="25">
        <v>0.0112</v>
      </c>
      <c r="S371" s="25">
        <v>0.0753</v>
      </c>
      <c r="T371" s="25"/>
      <c r="U371" s="73"/>
      <c r="V371" s="97">
        <f t="shared" si="11"/>
        <v>0.94399</v>
      </c>
      <c r="W371" s="96"/>
    </row>
    <row r="372" spans="1:23" ht="12.75">
      <c r="A372" s="216">
        <v>227</v>
      </c>
      <c r="B372" s="217" t="s">
        <v>202</v>
      </c>
      <c r="C372" s="218">
        <v>357</v>
      </c>
      <c r="D372" s="24"/>
      <c r="E372" s="24" t="s">
        <v>157</v>
      </c>
      <c r="F372" s="25">
        <v>0.06562</v>
      </c>
      <c r="G372" s="25">
        <v>0.13009</v>
      </c>
      <c r="H372" s="25">
        <v>0.0023</v>
      </c>
      <c r="I372" s="25">
        <f t="shared" si="10"/>
        <v>0.03569</v>
      </c>
      <c r="J372" s="25">
        <v>0.00633</v>
      </c>
      <c r="K372" s="25">
        <v>0.00518</v>
      </c>
      <c r="L372" s="25">
        <v>0</v>
      </c>
      <c r="M372" s="25">
        <v>0.02418</v>
      </c>
      <c r="N372" s="25">
        <v>0.02015</v>
      </c>
      <c r="O372" s="25">
        <v>0.02302</v>
      </c>
      <c r="P372" s="25">
        <v>0.02533</v>
      </c>
      <c r="Q372" s="25">
        <v>0.66021</v>
      </c>
      <c r="R372" s="25">
        <v>0.01209</v>
      </c>
      <c r="S372" s="25">
        <v>0.0495</v>
      </c>
      <c r="T372" s="25"/>
      <c r="U372" s="73"/>
      <c r="V372" s="97">
        <f t="shared" si="11"/>
        <v>1.024</v>
      </c>
      <c r="W372" s="96"/>
    </row>
    <row r="373" spans="1:23" ht="12.75">
      <c r="A373" s="216"/>
      <c r="B373" s="217"/>
      <c r="C373" s="218"/>
      <c r="D373" s="24"/>
      <c r="E373" s="24" t="s">
        <v>162</v>
      </c>
      <c r="F373" s="25">
        <v>0.06562</v>
      </c>
      <c r="G373" s="25">
        <v>0.13009</v>
      </c>
      <c r="H373" s="25">
        <v>0.0023</v>
      </c>
      <c r="I373" s="25">
        <f t="shared" si="10"/>
        <v>0.03569</v>
      </c>
      <c r="J373" s="25">
        <v>0.00633</v>
      </c>
      <c r="K373" s="25">
        <v>0.00518</v>
      </c>
      <c r="L373" s="25">
        <v>0</v>
      </c>
      <c r="M373" s="25">
        <v>0.02418</v>
      </c>
      <c r="N373" s="25">
        <v>0.02015</v>
      </c>
      <c r="O373" s="25">
        <v>0.02302</v>
      </c>
      <c r="P373" s="25">
        <v>0.02533</v>
      </c>
      <c r="Q373" s="25">
        <v>0.58021</v>
      </c>
      <c r="R373" s="25">
        <v>0.01209</v>
      </c>
      <c r="S373" s="25">
        <v>0.0495</v>
      </c>
      <c r="T373" s="25"/>
      <c r="U373" s="73"/>
      <c r="V373" s="97">
        <f t="shared" si="11"/>
        <v>0.9440000000000001</v>
      </c>
      <c r="W373" s="96"/>
    </row>
    <row r="374" spans="1:23" ht="12.75">
      <c r="A374" s="216">
        <v>228</v>
      </c>
      <c r="B374" s="217" t="s">
        <v>202</v>
      </c>
      <c r="C374" s="218">
        <v>359</v>
      </c>
      <c r="D374" s="24"/>
      <c r="E374" s="24" t="s">
        <v>157</v>
      </c>
      <c r="F374" s="25">
        <v>0.06937</v>
      </c>
      <c r="G374" s="25">
        <v>0.12487</v>
      </c>
      <c r="H374" s="25">
        <v>0.00222</v>
      </c>
      <c r="I374" s="25">
        <f t="shared" si="10"/>
        <v>0.033850000000000005</v>
      </c>
      <c r="J374" s="25">
        <v>0.00666</v>
      </c>
      <c r="K374" s="25">
        <v>0.00499</v>
      </c>
      <c r="L374" s="25">
        <v>0</v>
      </c>
      <c r="M374" s="25">
        <v>0.0222</v>
      </c>
      <c r="N374" s="25">
        <v>0.01942</v>
      </c>
      <c r="O374" s="25">
        <v>0.0222</v>
      </c>
      <c r="P374" s="25">
        <v>0.02386</v>
      </c>
      <c r="Q374" s="25">
        <v>0.6366399999999999</v>
      </c>
      <c r="R374" s="25">
        <v>0.01332</v>
      </c>
      <c r="S374" s="25">
        <v>0.07825</v>
      </c>
      <c r="T374" s="25"/>
      <c r="U374" s="73"/>
      <c r="V374" s="97">
        <f t="shared" si="11"/>
        <v>1.024</v>
      </c>
      <c r="W374" s="96"/>
    </row>
    <row r="375" spans="1:23" ht="12.75">
      <c r="A375" s="216"/>
      <c r="B375" s="217"/>
      <c r="C375" s="218"/>
      <c r="D375" s="24"/>
      <c r="E375" s="24" t="s">
        <v>162</v>
      </c>
      <c r="F375" s="25">
        <v>0.06937</v>
      </c>
      <c r="G375" s="25">
        <v>0.12487</v>
      </c>
      <c r="H375" s="25">
        <v>0.00222</v>
      </c>
      <c r="I375" s="25">
        <f t="shared" si="10"/>
        <v>0.033850000000000005</v>
      </c>
      <c r="J375" s="25">
        <v>0.00666</v>
      </c>
      <c r="K375" s="25">
        <v>0.00499</v>
      </c>
      <c r="L375" s="25">
        <v>0</v>
      </c>
      <c r="M375" s="25">
        <v>0.0222</v>
      </c>
      <c r="N375" s="25">
        <v>0.01942</v>
      </c>
      <c r="O375" s="25">
        <v>0.0222</v>
      </c>
      <c r="P375" s="25">
        <v>0.02386</v>
      </c>
      <c r="Q375" s="25">
        <v>0.55663</v>
      </c>
      <c r="R375" s="25">
        <v>0.01332</v>
      </c>
      <c r="S375" s="25">
        <v>0.07825</v>
      </c>
      <c r="T375" s="25"/>
      <c r="U375" s="73"/>
      <c r="V375" s="97">
        <f t="shared" si="11"/>
        <v>0.9439900000000001</v>
      </c>
      <c r="W375" s="96"/>
    </row>
    <row r="376" spans="1:23" ht="12.75">
      <c r="A376" s="216">
        <v>229</v>
      </c>
      <c r="B376" s="217" t="s">
        <v>202</v>
      </c>
      <c r="C376" s="218">
        <v>361</v>
      </c>
      <c r="D376" s="24"/>
      <c r="E376" s="24" t="s">
        <v>157</v>
      </c>
      <c r="F376" s="25">
        <v>0.07173</v>
      </c>
      <c r="G376" s="25">
        <v>0.12649</v>
      </c>
      <c r="H376" s="25">
        <v>0.00164</v>
      </c>
      <c r="I376" s="25">
        <f t="shared" si="10"/>
        <v>0.02793</v>
      </c>
      <c r="J376" s="25">
        <v>0.00602</v>
      </c>
      <c r="K376" s="25">
        <v>0.00548</v>
      </c>
      <c r="L376" s="25">
        <v>0</v>
      </c>
      <c r="M376" s="25">
        <v>0.01643</v>
      </c>
      <c r="N376" s="25">
        <v>0.02135</v>
      </c>
      <c r="O376" s="25">
        <v>0.02464</v>
      </c>
      <c r="P376" s="25">
        <v>0.02628</v>
      </c>
      <c r="Q376" s="25">
        <v>0.6637100000000001</v>
      </c>
      <c r="R376" s="25">
        <v>0.01369</v>
      </c>
      <c r="S376" s="25">
        <v>0.04654</v>
      </c>
      <c r="T376" s="25"/>
      <c r="U376" s="73"/>
      <c r="V376" s="97">
        <f t="shared" si="11"/>
        <v>1.024</v>
      </c>
      <c r="W376" s="96"/>
    </row>
    <row r="377" spans="1:23" ht="12.75">
      <c r="A377" s="216"/>
      <c r="B377" s="217"/>
      <c r="C377" s="218"/>
      <c r="D377" s="24"/>
      <c r="E377" s="24" t="s">
        <v>162</v>
      </c>
      <c r="F377" s="25">
        <v>0.07173</v>
      </c>
      <c r="G377" s="25">
        <v>0.12649</v>
      </c>
      <c r="H377" s="25">
        <v>0.00164</v>
      </c>
      <c r="I377" s="25">
        <f t="shared" si="10"/>
        <v>0.02793</v>
      </c>
      <c r="J377" s="25">
        <v>0.00602</v>
      </c>
      <c r="K377" s="25">
        <v>0.00548</v>
      </c>
      <c r="L377" s="25">
        <v>0</v>
      </c>
      <c r="M377" s="25">
        <v>0.01643</v>
      </c>
      <c r="N377" s="25">
        <v>0.02135</v>
      </c>
      <c r="O377" s="25">
        <v>0.02464</v>
      </c>
      <c r="P377" s="25">
        <v>0.02628</v>
      </c>
      <c r="Q377" s="25">
        <v>0.5837</v>
      </c>
      <c r="R377" s="25">
        <v>0.01369</v>
      </c>
      <c r="S377" s="25">
        <v>0.04654</v>
      </c>
      <c r="T377" s="25"/>
      <c r="U377" s="73"/>
      <c r="V377" s="97">
        <f t="shared" si="11"/>
        <v>0.9439899999999999</v>
      </c>
      <c r="W377" s="96"/>
    </row>
    <row r="378" spans="1:23" ht="12.75">
      <c r="A378" s="216">
        <v>230</v>
      </c>
      <c r="B378" s="217" t="s">
        <v>202</v>
      </c>
      <c r="C378" s="218">
        <v>363</v>
      </c>
      <c r="D378" s="24"/>
      <c r="E378" s="24" t="s">
        <v>157</v>
      </c>
      <c r="F378" s="25">
        <v>0.12943</v>
      </c>
      <c r="G378" s="25">
        <v>0.10964</v>
      </c>
      <c r="H378" s="25">
        <v>0.00053</v>
      </c>
      <c r="I378" s="25">
        <f t="shared" si="10"/>
        <v>0.026749999999999996</v>
      </c>
      <c r="J378" s="25">
        <v>0.00535</v>
      </c>
      <c r="K378" s="25">
        <v>0.00535</v>
      </c>
      <c r="L378" s="25">
        <v>0</v>
      </c>
      <c r="M378" s="25">
        <v>0.01605</v>
      </c>
      <c r="N378" s="25">
        <v>0</v>
      </c>
      <c r="O378" s="25">
        <v>0</v>
      </c>
      <c r="P378" s="25">
        <v>0.02514</v>
      </c>
      <c r="Q378" s="25">
        <v>0.6474700000000001</v>
      </c>
      <c r="R378" s="25">
        <v>0.02674</v>
      </c>
      <c r="S378" s="25">
        <v>0.0583</v>
      </c>
      <c r="T378" s="25"/>
      <c r="U378" s="73"/>
      <c r="V378" s="97">
        <f t="shared" si="11"/>
        <v>1.0240000000000002</v>
      </c>
      <c r="W378" s="96"/>
    </row>
    <row r="379" spans="1:23" ht="12.75">
      <c r="A379" s="216"/>
      <c r="B379" s="217"/>
      <c r="C379" s="218"/>
      <c r="D379" s="24"/>
      <c r="E379" s="24" t="s">
        <v>162</v>
      </c>
      <c r="F379" s="25">
        <v>0.12943</v>
      </c>
      <c r="G379" s="25">
        <v>0.10964</v>
      </c>
      <c r="H379" s="25">
        <v>0.00053</v>
      </c>
      <c r="I379" s="25">
        <f t="shared" si="10"/>
        <v>0.026749999999999996</v>
      </c>
      <c r="J379" s="25">
        <v>0.00535</v>
      </c>
      <c r="K379" s="25">
        <v>0.00535</v>
      </c>
      <c r="L379" s="25">
        <v>0</v>
      </c>
      <c r="M379" s="25">
        <v>0.01605</v>
      </c>
      <c r="N379" s="25">
        <v>0</v>
      </c>
      <c r="O379" s="25">
        <v>0</v>
      </c>
      <c r="P379" s="25">
        <v>0.02514</v>
      </c>
      <c r="Q379" s="25">
        <v>0.56747</v>
      </c>
      <c r="R379" s="25">
        <v>0.02674</v>
      </c>
      <c r="S379" s="25">
        <v>0.0583</v>
      </c>
      <c r="T379" s="25"/>
      <c r="U379" s="73"/>
      <c r="V379" s="97">
        <f t="shared" si="11"/>
        <v>0.9440000000000002</v>
      </c>
      <c r="W379" s="96"/>
    </row>
    <row r="380" spans="1:23" ht="12.75">
      <c r="A380" s="216">
        <v>231</v>
      </c>
      <c r="B380" s="217" t="s">
        <v>202</v>
      </c>
      <c r="C380" s="218">
        <v>364</v>
      </c>
      <c r="D380" s="24"/>
      <c r="E380" s="24" t="s">
        <v>157</v>
      </c>
      <c r="F380" s="25">
        <v>0.09658</v>
      </c>
      <c r="G380" s="25">
        <v>0.11087</v>
      </c>
      <c r="H380" s="25">
        <v>0.00099</v>
      </c>
      <c r="I380" s="25">
        <f t="shared" si="10"/>
        <v>0.0478</v>
      </c>
      <c r="J380" s="25">
        <v>0.0069</v>
      </c>
      <c r="K380" s="25">
        <v>0.00542</v>
      </c>
      <c r="L380" s="25">
        <v>0.00591</v>
      </c>
      <c r="M380" s="25">
        <v>0.02957</v>
      </c>
      <c r="N380" s="25">
        <v>0.01872</v>
      </c>
      <c r="O380" s="25">
        <v>0.02168</v>
      </c>
      <c r="P380" s="25">
        <v>0.01725</v>
      </c>
      <c r="Q380" s="25">
        <v>0.7197100000000001</v>
      </c>
      <c r="R380" s="25">
        <v>0.0207</v>
      </c>
      <c r="S380" s="25">
        <v>0.0547</v>
      </c>
      <c r="T380" s="25"/>
      <c r="U380" s="73"/>
      <c r="V380" s="97">
        <f t="shared" si="11"/>
        <v>1.109</v>
      </c>
      <c r="W380" s="96"/>
    </row>
    <row r="381" spans="1:23" ht="12.75">
      <c r="A381" s="216"/>
      <c r="B381" s="217"/>
      <c r="C381" s="218"/>
      <c r="D381" s="24"/>
      <c r="E381" s="24" t="s">
        <v>162</v>
      </c>
      <c r="F381" s="25">
        <v>0.09658</v>
      </c>
      <c r="G381" s="25">
        <v>0.11087</v>
      </c>
      <c r="H381" s="25">
        <v>0.00099</v>
      </c>
      <c r="I381" s="25">
        <f t="shared" si="10"/>
        <v>0.0478</v>
      </c>
      <c r="J381" s="25">
        <v>0.0069</v>
      </c>
      <c r="K381" s="25">
        <v>0.00542</v>
      </c>
      <c r="L381" s="25">
        <v>0.00591</v>
      </c>
      <c r="M381" s="25">
        <v>0.02957</v>
      </c>
      <c r="N381" s="25">
        <v>0.01872</v>
      </c>
      <c r="O381" s="25">
        <v>0.02168</v>
      </c>
      <c r="P381" s="25">
        <v>0.01725</v>
      </c>
      <c r="Q381" s="25">
        <v>0.59772</v>
      </c>
      <c r="R381" s="25">
        <v>0.0207</v>
      </c>
      <c r="S381" s="25">
        <v>0.0547</v>
      </c>
      <c r="T381" s="25"/>
      <c r="U381" s="73"/>
      <c r="V381" s="97">
        <f t="shared" si="11"/>
        <v>0.98701</v>
      </c>
      <c r="W381" s="96"/>
    </row>
    <row r="382" spans="1:23" ht="12.75">
      <c r="A382" s="216"/>
      <c r="B382" s="217"/>
      <c r="C382" s="218"/>
      <c r="D382" s="24"/>
      <c r="E382" s="24" t="s">
        <v>167</v>
      </c>
      <c r="F382" s="25">
        <v>0.09658</v>
      </c>
      <c r="G382" s="25">
        <v>0.11087</v>
      </c>
      <c r="H382" s="25">
        <v>0.00099</v>
      </c>
      <c r="I382" s="25">
        <f t="shared" si="10"/>
        <v>0.0478</v>
      </c>
      <c r="J382" s="25">
        <v>0.0069</v>
      </c>
      <c r="K382" s="25">
        <v>0.00542</v>
      </c>
      <c r="L382" s="25">
        <v>0.00591</v>
      </c>
      <c r="M382" s="25">
        <v>0.02957</v>
      </c>
      <c r="N382" s="25">
        <v>0.01872</v>
      </c>
      <c r="O382" s="25">
        <v>0.02168</v>
      </c>
      <c r="P382" s="25">
        <v>0.01725</v>
      </c>
      <c r="Q382" s="25">
        <v>0.6397099999999999</v>
      </c>
      <c r="R382" s="25">
        <v>0.0207</v>
      </c>
      <c r="S382" s="25">
        <v>0.0547</v>
      </c>
      <c r="T382" s="25"/>
      <c r="U382" s="73"/>
      <c r="V382" s="97">
        <f t="shared" si="11"/>
        <v>1.029</v>
      </c>
      <c r="W382" s="96"/>
    </row>
    <row r="383" spans="1:23" ht="12.75">
      <c r="A383" s="216">
        <v>232</v>
      </c>
      <c r="B383" s="217" t="s">
        <v>202</v>
      </c>
      <c r="C383" s="218">
        <v>365</v>
      </c>
      <c r="D383" s="24"/>
      <c r="E383" s="24" t="s">
        <v>157</v>
      </c>
      <c r="F383" s="25">
        <v>0.10762</v>
      </c>
      <c r="G383" s="25">
        <v>0.13499</v>
      </c>
      <c r="H383" s="25">
        <v>0.00139</v>
      </c>
      <c r="I383" s="25">
        <f t="shared" si="10"/>
        <v>0.0297</v>
      </c>
      <c r="J383" s="25">
        <v>0.00557</v>
      </c>
      <c r="K383" s="25">
        <v>0.00557</v>
      </c>
      <c r="L383" s="25">
        <v>0</v>
      </c>
      <c r="M383" s="25">
        <v>0.01856</v>
      </c>
      <c r="N383" s="25">
        <v>0.01995</v>
      </c>
      <c r="O383" s="25">
        <v>0.02273</v>
      </c>
      <c r="P383" s="25">
        <v>0.01716</v>
      </c>
      <c r="Q383" s="25">
        <v>0.61856</v>
      </c>
      <c r="R383" s="25">
        <v>0.02273</v>
      </c>
      <c r="S383" s="25">
        <v>0.04917</v>
      </c>
      <c r="T383" s="25"/>
      <c r="U383" s="73"/>
      <c r="V383" s="97">
        <f t="shared" si="11"/>
        <v>1.024</v>
      </c>
      <c r="W383" s="96"/>
    </row>
    <row r="384" spans="1:23" ht="12.75">
      <c r="A384" s="216"/>
      <c r="B384" s="217"/>
      <c r="C384" s="218"/>
      <c r="D384" s="24"/>
      <c r="E384" s="24" t="s">
        <v>162</v>
      </c>
      <c r="F384" s="25">
        <v>0.10762</v>
      </c>
      <c r="G384" s="25">
        <v>0.13499</v>
      </c>
      <c r="H384" s="25">
        <v>0.00139</v>
      </c>
      <c r="I384" s="25">
        <f t="shared" si="10"/>
        <v>0.0297</v>
      </c>
      <c r="J384" s="25">
        <v>0.00557</v>
      </c>
      <c r="K384" s="25">
        <v>0.00557</v>
      </c>
      <c r="L384" s="25">
        <v>0</v>
      </c>
      <c r="M384" s="25">
        <v>0.01856</v>
      </c>
      <c r="N384" s="25">
        <v>0.01995</v>
      </c>
      <c r="O384" s="25">
        <v>0.02273</v>
      </c>
      <c r="P384" s="25">
        <v>0.01716</v>
      </c>
      <c r="Q384" s="25">
        <v>0.53857</v>
      </c>
      <c r="R384" s="25">
        <v>0.02273</v>
      </c>
      <c r="S384" s="25">
        <v>0.04917</v>
      </c>
      <c r="T384" s="25"/>
      <c r="U384" s="73"/>
      <c r="V384" s="97">
        <f t="shared" si="11"/>
        <v>0.94401</v>
      </c>
      <c r="W384" s="96"/>
    </row>
    <row r="385" spans="1:23" ht="12.75">
      <c r="A385" s="216">
        <v>233</v>
      </c>
      <c r="B385" s="217" t="s">
        <v>202</v>
      </c>
      <c r="C385" s="218">
        <v>366</v>
      </c>
      <c r="D385" s="24" t="s">
        <v>166</v>
      </c>
      <c r="E385" s="24" t="s">
        <v>157</v>
      </c>
      <c r="F385" s="25">
        <v>0.21521</v>
      </c>
      <c r="G385" s="25">
        <v>0.07189</v>
      </c>
      <c r="H385" s="25">
        <v>0.00093</v>
      </c>
      <c r="I385" s="25">
        <f t="shared" si="10"/>
        <v>0.04808</v>
      </c>
      <c r="J385" s="25">
        <v>0.00373</v>
      </c>
      <c r="K385" s="25">
        <v>0.00327</v>
      </c>
      <c r="L385" s="25">
        <v>0.01354</v>
      </c>
      <c r="M385" s="25">
        <v>0.02754</v>
      </c>
      <c r="N385" s="25">
        <v>0.0056</v>
      </c>
      <c r="O385" s="25">
        <v>0.00654</v>
      </c>
      <c r="P385" s="25">
        <v>0.01681</v>
      </c>
      <c r="Q385" s="25">
        <v>0.52543</v>
      </c>
      <c r="R385" s="25">
        <v>0.04808</v>
      </c>
      <c r="S385" s="25">
        <v>0.08543</v>
      </c>
      <c r="T385" s="25"/>
      <c r="U385" s="73"/>
      <c r="V385" s="97">
        <f t="shared" si="11"/>
        <v>1.024</v>
      </c>
      <c r="W385" s="96"/>
    </row>
    <row r="386" spans="1:23" ht="12.75">
      <c r="A386" s="216"/>
      <c r="B386" s="217"/>
      <c r="C386" s="218"/>
      <c r="D386" s="24" t="s">
        <v>166</v>
      </c>
      <c r="E386" s="24" t="s">
        <v>162</v>
      </c>
      <c r="F386" s="25">
        <v>0.21521</v>
      </c>
      <c r="G386" s="25">
        <v>0.07189</v>
      </c>
      <c r="H386" s="25">
        <v>0.00093</v>
      </c>
      <c r="I386" s="25">
        <f t="shared" si="10"/>
        <v>0.04808</v>
      </c>
      <c r="J386" s="25">
        <v>0.00373</v>
      </c>
      <c r="K386" s="25">
        <v>0.00327</v>
      </c>
      <c r="L386" s="25">
        <v>0.01354</v>
      </c>
      <c r="M386" s="25">
        <v>0.02754</v>
      </c>
      <c r="N386" s="25">
        <v>0.0056</v>
      </c>
      <c r="O386" s="25">
        <v>0.00654</v>
      </c>
      <c r="P386" s="25">
        <v>0.01681</v>
      </c>
      <c r="Q386" s="25">
        <v>0.44542999999999994</v>
      </c>
      <c r="R386" s="25">
        <v>0.04808</v>
      </c>
      <c r="S386" s="25">
        <v>0.08543</v>
      </c>
      <c r="T386" s="25"/>
      <c r="U386" s="73"/>
      <c r="V386" s="97">
        <f t="shared" si="11"/>
        <v>0.9440000000000001</v>
      </c>
      <c r="W386" s="96"/>
    </row>
    <row r="387" spans="1:23" ht="12.75">
      <c r="A387" s="216"/>
      <c r="B387" s="217"/>
      <c r="C387" s="218"/>
      <c r="D387" s="24" t="s">
        <v>168</v>
      </c>
      <c r="E387" s="24" t="s">
        <v>157</v>
      </c>
      <c r="F387" s="25">
        <v>0.21521</v>
      </c>
      <c r="G387" s="25">
        <v>0.07189</v>
      </c>
      <c r="H387" s="25">
        <v>0.00093</v>
      </c>
      <c r="I387" s="25">
        <f t="shared" si="10"/>
        <v>0.04808</v>
      </c>
      <c r="J387" s="25">
        <v>0.00373</v>
      </c>
      <c r="K387" s="25">
        <v>0.00327</v>
      </c>
      <c r="L387" s="25">
        <v>0.01354</v>
      </c>
      <c r="M387" s="25">
        <v>0.02754</v>
      </c>
      <c r="N387" s="25">
        <v>0.0056</v>
      </c>
      <c r="O387" s="25">
        <v>0.00654</v>
      </c>
      <c r="P387" s="25">
        <v>0.01681</v>
      </c>
      <c r="Q387" s="25">
        <v>0.5174199999999999</v>
      </c>
      <c r="R387" s="25">
        <v>0.04808</v>
      </c>
      <c r="S387" s="25">
        <v>0.08543</v>
      </c>
      <c r="T387" s="25">
        <v>0.02801</v>
      </c>
      <c r="U387" s="73">
        <v>0.8</v>
      </c>
      <c r="V387" s="97">
        <f t="shared" si="11"/>
        <v>1.8439999999999999</v>
      </c>
      <c r="W387" s="96"/>
    </row>
    <row r="388" spans="1:23" ht="12.75">
      <c r="A388" s="216"/>
      <c r="B388" s="217"/>
      <c r="C388" s="218"/>
      <c r="D388" s="24" t="s">
        <v>168</v>
      </c>
      <c r="E388" s="24" t="s">
        <v>162</v>
      </c>
      <c r="F388" s="25">
        <v>0.21521</v>
      </c>
      <c r="G388" s="25">
        <v>0.07189</v>
      </c>
      <c r="H388" s="25">
        <v>0.00093</v>
      </c>
      <c r="I388" s="25">
        <f t="shared" si="10"/>
        <v>0.04808</v>
      </c>
      <c r="J388" s="25">
        <v>0.00373</v>
      </c>
      <c r="K388" s="25">
        <v>0.00327</v>
      </c>
      <c r="L388" s="25">
        <v>0.01354</v>
      </c>
      <c r="M388" s="25">
        <v>0.02754</v>
      </c>
      <c r="N388" s="25">
        <v>0.0056</v>
      </c>
      <c r="O388" s="25">
        <v>0.00654</v>
      </c>
      <c r="P388" s="25">
        <v>0.01681</v>
      </c>
      <c r="Q388" s="25">
        <v>0.43742</v>
      </c>
      <c r="R388" s="25">
        <v>0.04808</v>
      </c>
      <c r="S388" s="25">
        <v>0.08543</v>
      </c>
      <c r="T388" s="25">
        <v>0.02801</v>
      </c>
      <c r="U388" s="73">
        <v>0.8</v>
      </c>
      <c r="V388" s="97">
        <f t="shared" si="11"/>
        <v>1.7640000000000002</v>
      </c>
      <c r="W388" s="96"/>
    </row>
    <row r="389" spans="1:23" ht="12.75">
      <c r="A389" s="216">
        <v>234</v>
      </c>
      <c r="B389" s="217" t="s">
        <v>202</v>
      </c>
      <c r="C389" s="218">
        <v>367</v>
      </c>
      <c r="D389" s="24"/>
      <c r="E389" s="24" t="s">
        <v>157</v>
      </c>
      <c r="F389" s="25">
        <v>0.15894</v>
      </c>
      <c r="G389" s="25">
        <v>0.02758</v>
      </c>
      <c r="H389" s="25">
        <v>0.00131</v>
      </c>
      <c r="I389" s="25">
        <f t="shared" si="10"/>
        <v>0.01806</v>
      </c>
      <c r="J389" s="25">
        <v>0.00361</v>
      </c>
      <c r="K389" s="25">
        <v>0.00263</v>
      </c>
      <c r="L389" s="25">
        <v>0</v>
      </c>
      <c r="M389" s="25">
        <v>0.01182</v>
      </c>
      <c r="N389" s="25">
        <v>0</v>
      </c>
      <c r="O389" s="25">
        <v>0</v>
      </c>
      <c r="P389" s="25">
        <v>0.01117</v>
      </c>
      <c r="Q389" s="25">
        <v>0.44780000000000003</v>
      </c>
      <c r="R389" s="25">
        <v>0.03579</v>
      </c>
      <c r="S389" s="25">
        <v>0.04335</v>
      </c>
      <c r="T389" s="25"/>
      <c r="U389" s="73"/>
      <c r="V389" s="97">
        <f t="shared" si="11"/>
        <v>0.7440000000000001</v>
      </c>
      <c r="W389" s="96"/>
    </row>
    <row r="390" spans="1:23" ht="12.75">
      <c r="A390" s="216"/>
      <c r="B390" s="217"/>
      <c r="C390" s="218"/>
      <c r="D390" s="24"/>
      <c r="E390" s="24" t="s">
        <v>162</v>
      </c>
      <c r="F390" s="25">
        <v>0.15894</v>
      </c>
      <c r="G390" s="25">
        <v>0.02758</v>
      </c>
      <c r="H390" s="25">
        <v>0.00131</v>
      </c>
      <c r="I390" s="25">
        <f t="shared" si="10"/>
        <v>0.01806</v>
      </c>
      <c r="J390" s="25">
        <v>0.00361</v>
      </c>
      <c r="K390" s="25">
        <v>0.00263</v>
      </c>
      <c r="L390" s="25">
        <v>0</v>
      </c>
      <c r="M390" s="25">
        <v>0.01182</v>
      </c>
      <c r="N390" s="25">
        <v>0</v>
      </c>
      <c r="O390" s="25">
        <v>0</v>
      </c>
      <c r="P390" s="25">
        <v>0.01117</v>
      </c>
      <c r="Q390" s="25">
        <v>0.36779</v>
      </c>
      <c r="R390" s="25">
        <v>0.03579</v>
      </c>
      <c r="S390" s="25">
        <v>0.04335</v>
      </c>
      <c r="T390" s="25"/>
      <c r="U390" s="73"/>
      <c r="V390" s="97">
        <f t="shared" si="11"/>
        <v>0.66399</v>
      </c>
      <c r="W390" s="96"/>
    </row>
    <row r="391" spans="1:23" ht="12.75">
      <c r="A391" s="216">
        <v>235</v>
      </c>
      <c r="B391" s="217" t="s">
        <v>202</v>
      </c>
      <c r="C391" s="218">
        <v>369</v>
      </c>
      <c r="D391" s="24"/>
      <c r="E391" s="24" t="s">
        <v>157</v>
      </c>
      <c r="F391" s="25">
        <v>0.04965</v>
      </c>
      <c r="G391" s="25">
        <v>0.12157</v>
      </c>
      <c r="H391" s="25">
        <v>0.00057</v>
      </c>
      <c r="I391" s="25">
        <f t="shared" si="10"/>
        <v>0.035960000000000006</v>
      </c>
      <c r="J391" s="25">
        <v>0.00628</v>
      </c>
      <c r="K391" s="25">
        <v>0.00571</v>
      </c>
      <c r="L391" s="25">
        <v>0</v>
      </c>
      <c r="M391" s="25">
        <v>0.02397</v>
      </c>
      <c r="N391" s="25">
        <v>0</v>
      </c>
      <c r="O391" s="25">
        <v>0</v>
      </c>
      <c r="P391" s="25">
        <v>0.02797</v>
      </c>
      <c r="Q391" s="25">
        <v>0.7220800000000002</v>
      </c>
      <c r="R391" s="25">
        <v>0.00913</v>
      </c>
      <c r="S391" s="25">
        <v>0.05707</v>
      </c>
      <c r="T391" s="25"/>
      <c r="U391" s="73"/>
      <c r="V391" s="97">
        <f t="shared" si="11"/>
        <v>1.0240000000000002</v>
      </c>
      <c r="W391" s="96"/>
    </row>
    <row r="392" spans="1:23" ht="12.75">
      <c r="A392" s="216"/>
      <c r="B392" s="217"/>
      <c r="C392" s="218"/>
      <c r="D392" s="24"/>
      <c r="E392" s="24" t="s">
        <v>162</v>
      </c>
      <c r="F392" s="25">
        <v>0.04965</v>
      </c>
      <c r="G392" s="25">
        <v>0.12157</v>
      </c>
      <c r="H392" s="25">
        <v>0.00057</v>
      </c>
      <c r="I392" s="25">
        <f aca="true" t="shared" si="12" ref="I392:I453">J392+K392+L392+M392</f>
        <v>0.035960000000000006</v>
      </c>
      <c r="J392" s="25">
        <v>0.00628</v>
      </c>
      <c r="K392" s="25">
        <v>0.00571</v>
      </c>
      <c r="L392" s="25">
        <v>0</v>
      </c>
      <c r="M392" s="25">
        <v>0.02397</v>
      </c>
      <c r="N392" s="25">
        <v>0</v>
      </c>
      <c r="O392" s="25">
        <v>0</v>
      </c>
      <c r="P392" s="25">
        <v>0.02797</v>
      </c>
      <c r="Q392" s="25">
        <v>0.64208</v>
      </c>
      <c r="R392" s="25">
        <v>0.00913</v>
      </c>
      <c r="S392" s="25">
        <v>0.05707</v>
      </c>
      <c r="T392" s="25"/>
      <c r="U392" s="73"/>
      <c r="V392" s="97">
        <f aca="true" t="shared" si="13" ref="V392:V453">U392+T392+S392+R392+Q392+P392+O392+N392+I392+H392+G392+F392</f>
        <v>0.944</v>
      </c>
      <c r="W392" s="96"/>
    </row>
    <row r="393" spans="1:23" ht="12.75">
      <c r="A393" s="216">
        <v>236</v>
      </c>
      <c r="B393" s="217" t="s">
        <v>202</v>
      </c>
      <c r="C393" s="218">
        <v>370</v>
      </c>
      <c r="D393" s="24"/>
      <c r="E393" s="24" t="s">
        <v>157</v>
      </c>
      <c r="F393" s="25">
        <v>0.14562</v>
      </c>
      <c r="G393" s="25">
        <v>0.09477</v>
      </c>
      <c r="H393" s="25">
        <v>0.00092</v>
      </c>
      <c r="I393" s="25">
        <f t="shared" si="12"/>
        <v>0.04068</v>
      </c>
      <c r="J393" s="25">
        <v>0.00601</v>
      </c>
      <c r="K393" s="25">
        <v>0.00462</v>
      </c>
      <c r="L393" s="25">
        <v>0.00971</v>
      </c>
      <c r="M393" s="25">
        <v>0.02034</v>
      </c>
      <c r="N393" s="25">
        <v>0.01618</v>
      </c>
      <c r="O393" s="25">
        <v>0.01849</v>
      </c>
      <c r="P393" s="25">
        <v>0.01618</v>
      </c>
      <c r="Q393" s="25">
        <v>0.67631</v>
      </c>
      <c r="R393" s="25">
        <v>0.03282</v>
      </c>
      <c r="S393" s="25">
        <v>0.06703</v>
      </c>
      <c r="T393" s="25"/>
      <c r="U393" s="73"/>
      <c r="V393" s="97">
        <f t="shared" si="13"/>
        <v>1.109</v>
      </c>
      <c r="W393" s="96"/>
    </row>
    <row r="394" spans="1:23" ht="12.75">
      <c r="A394" s="216"/>
      <c r="B394" s="217"/>
      <c r="C394" s="218"/>
      <c r="D394" s="24"/>
      <c r="E394" s="24" t="s">
        <v>162</v>
      </c>
      <c r="F394" s="25">
        <v>0.14562</v>
      </c>
      <c r="G394" s="25">
        <v>0.09477</v>
      </c>
      <c r="H394" s="25">
        <v>0.00092</v>
      </c>
      <c r="I394" s="25">
        <f t="shared" si="12"/>
        <v>0.04068</v>
      </c>
      <c r="J394" s="25">
        <v>0.00601</v>
      </c>
      <c r="K394" s="25">
        <v>0.00462</v>
      </c>
      <c r="L394" s="25">
        <v>0.00971</v>
      </c>
      <c r="M394" s="25">
        <v>0.02034</v>
      </c>
      <c r="N394" s="25">
        <v>0.01618</v>
      </c>
      <c r="O394" s="25">
        <v>0.01849</v>
      </c>
      <c r="P394" s="25">
        <v>0.01618</v>
      </c>
      <c r="Q394" s="25">
        <v>0.55429</v>
      </c>
      <c r="R394" s="25">
        <v>0.03282</v>
      </c>
      <c r="S394" s="25">
        <v>0.06703</v>
      </c>
      <c r="T394" s="25"/>
      <c r="U394" s="73"/>
      <c r="V394" s="97">
        <f t="shared" si="13"/>
        <v>0.98698</v>
      </c>
      <c r="W394" s="96"/>
    </row>
    <row r="395" spans="1:23" ht="12.75">
      <c r="A395" s="216"/>
      <c r="B395" s="217"/>
      <c r="C395" s="218"/>
      <c r="D395" s="24"/>
      <c r="E395" s="24" t="s">
        <v>167</v>
      </c>
      <c r="F395" s="25">
        <v>0.14562</v>
      </c>
      <c r="G395" s="25">
        <v>0.09477</v>
      </c>
      <c r="H395" s="25">
        <v>0.00092</v>
      </c>
      <c r="I395" s="25">
        <f t="shared" si="12"/>
        <v>0.04068</v>
      </c>
      <c r="J395" s="25">
        <v>0.00601</v>
      </c>
      <c r="K395" s="25">
        <v>0.00462</v>
      </c>
      <c r="L395" s="25">
        <v>0.00971</v>
      </c>
      <c r="M395" s="25">
        <v>0.02034</v>
      </c>
      <c r="N395" s="25">
        <v>0.01618</v>
      </c>
      <c r="O395" s="25">
        <v>0.01849</v>
      </c>
      <c r="P395" s="25">
        <v>0.01618</v>
      </c>
      <c r="Q395" s="25">
        <v>0.5963099999999999</v>
      </c>
      <c r="R395" s="25">
        <v>0.03282</v>
      </c>
      <c r="S395" s="25">
        <v>0.06703</v>
      </c>
      <c r="T395" s="25"/>
      <c r="U395" s="73"/>
      <c r="V395" s="97">
        <f t="shared" si="13"/>
        <v>1.029</v>
      </c>
      <c r="W395" s="96"/>
    </row>
    <row r="396" spans="1:23" ht="12.75">
      <c r="A396" s="216">
        <v>237</v>
      </c>
      <c r="B396" s="217" t="s">
        <v>202</v>
      </c>
      <c r="C396" s="218">
        <v>372</v>
      </c>
      <c r="D396" s="24" t="s">
        <v>166</v>
      </c>
      <c r="E396" s="24" t="s">
        <v>157</v>
      </c>
      <c r="F396" s="25">
        <v>0.24692</v>
      </c>
      <c r="G396" s="25">
        <v>0.09449</v>
      </c>
      <c r="H396" s="25">
        <v>0.00104</v>
      </c>
      <c r="I396" s="25">
        <f t="shared" si="12"/>
        <v>0.0402</v>
      </c>
      <c r="J396" s="25">
        <v>0.01044</v>
      </c>
      <c r="K396" s="25">
        <v>0.00731</v>
      </c>
      <c r="L396" s="25">
        <v>0.00261</v>
      </c>
      <c r="M396" s="25">
        <v>0.01984</v>
      </c>
      <c r="N396" s="25">
        <v>0.00679</v>
      </c>
      <c r="O396" s="25">
        <v>0.00783</v>
      </c>
      <c r="P396" s="25">
        <v>0.01409</v>
      </c>
      <c r="Q396" s="25">
        <v>0.58122</v>
      </c>
      <c r="R396" s="25">
        <v>0.05534</v>
      </c>
      <c r="S396" s="25">
        <v>0.06108</v>
      </c>
      <c r="T396" s="25"/>
      <c r="U396" s="73"/>
      <c r="V396" s="97">
        <f t="shared" si="13"/>
        <v>1.109</v>
      </c>
      <c r="W396" s="96"/>
    </row>
    <row r="397" spans="1:23" ht="12.75">
      <c r="A397" s="216"/>
      <c r="B397" s="217"/>
      <c r="C397" s="218"/>
      <c r="D397" s="24" t="s">
        <v>166</v>
      </c>
      <c r="E397" s="24" t="s">
        <v>162</v>
      </c>
      <c r="F397" s="25">
        <v>0.24692</v>
      </c>
      <c r="G397" s="25">
        <v>0.09449</v>
      </c>
      <c r="H397" s="25">
        <v>0.00104</v>
      </c>
      <c r="I397" s="25">
        <f t="shared" si="12"/>
        <v>0.0402</v>
      </c>
      <c r="J397" s="25">
        <v>0.01044</v>
      </c>
      <c r="K397" s="25">
        <v>0.00731</v>
      </c>
      <c r="L397" s="25">
        <v>0.00261</v>
      </c>
      <c r="M397" s="25">
        <v>0.01984</v>
      </c>
      <c r="N397" s="25">
        <v>0.00679</v>
      </c>
      <c r="O397" s="25">
        <v>0.00783</v>
      </c>
      <c r="P397" s="25">
        <v>0.01409</v>
      </c>
      <c r="Q397" s="25">
        <v>0.45921999999999985</v>
      </c>
      <c r="R397" s="25">
        <v>0.05534</v>
      </c>
      <c r="S397" s="25">
        <v>0.06108</v>
      </c>
      <c r="T397" s="25"/>
      <c r="U397" s="73"/>
      <c r="V397" s="97">
        <f t="shared" si="13"/>
        <v>0.9869999999999999</v>
      </c>
      <c r="W397" s="96"/>
    </row>
    <row r="398" spans="1:23" ht="12.75">
      <c r="A398" s="216"/>
      <c r="B398" s="217"/>
      <c r="C398" s="218"/>
      <c r="D398" s="24" t="s">
        <v>166</v>
      </c>
      <c r="E398" s="24" t="s">
        <v>167</v>
      </c>
      <c r="F398" s="25">
        <v>0.24692</v>
      </c>
      <c r="G398" s="25">
        <v>0.09449</v>
      </c>
      <c r="H398" s="25">
        <v>0.00104</v>
      </c>
      <c r="I398" s="25">
        <f t="shared" si="12"/>
        <v>0.0402</v>
      </c>
      <c r="J398" s="25">
        <v>0.01044</v>
      </c>
      <c r="K398" s="25">
        <v>0.00731</v>
      </c>
      <c r="L398" s="25">
        <v>0.00261</v>
      </c>
      <c r="M398" s="25">
        <v>0.01984</v>
      </c>
      <c r="N398" s="25">
        <v>0.00679</v>
      </c>
      <c r="O398" s="25">
        <v>0.00783</v>
      </c>
      <c r="P398" s="25">
        <v>0.01409</v>
      </c>
      <c r="Q398" s="25">
        <v>0.5012199999999999</v>
      </c>
      <c r="R398" s="25">
        <v>0.05534</v>
      </c>
      <c r="S398" s="25">
        <v>0.06108</v>
      </c>
      <c r="T398" s="25"/>
      <c r="U398" s="73"/>
      <c r="V398" s="97">
        <f t="shared" si="13"/>
        <v>1.029</v>
      </c>
      <c r="W398" s="96"/>
    </row>
    <row r="399" spans="1:23" ht="12.75">
      <c r="A399" s="216"/>
      <c r="B399" s="217"/>
      <c r="C399" s="218"/>
      <c r="D399" s="24" t="s">
        <v>204</v>
      </c>
      <c r="E399" s="24" t="s">
        <v>157</v>
      </c>
      <c r="F399" s="25">
        <v>0.24692</v>
      </c>
      <c r="G399" s="25">
        <v>0.09449</v>
      </c>
      <c r="H399" s="25">
        <v>0.00104</v>
      </c>
      <c r="I399" s="25">
        <f t="shared" si="12"/>
        <v>0.0402</v>
      </c>
      <c r="J399" s="25">
        <v>0.01044</v>
      </c>
      <c r="K399" s="25">
        <v>0.00731</v>
      </c>
      <c r="L399" s="25">
        <v>0.00261</v>
      </c>
      <c r="M399" s="25">
        <v>0.01984</v>
      </c>
      <c r="N399" s="25">
        <v>0.00679</v>
      </c>
      <c r="O399" s="25">
        <v>0.00783</v>
      </c>
      <c r="P399" s="25">
        <v>0.01409</v>
      </c>
      <c r="Q399" s="25">
        <v>0.5865999999999999</v>
      </c>
      <c r="R399" s="25">
        <v>0.05534</v>
      </c>
      <c r="S399" s="25">
        <v>0.06108</v>
      </c>
      <c r="T399" s="25">
        <v>0.01462</v>
      </c>
      <c r="U399" s="73">
        <v>0.8</v>
      </c>
      <c r="V399" s="97">
        <f t="shared" si="13"/>
        <v>1.929</v>
      </c>
      <c r="W399" s="96"/>
    </row>
    <row r="400" spans="1:23" ht="12.75">
      <c r="A400" s="216"/>
      <c r="B400" s="217"/>
      <c r="C400" s="218"/>
      <c r="D400" s="24" t="s">
        <v>204</v>
      </c>
      <c r="E400" s="24" t="s">
        <v>162</v>
      </c>
      <c r="F400" s="25">
        <v>0.24692</v>
      </c>
      <c r="G400" s="25">
        <v>0.09449</v>
      </c>
      <c r="H400" s="25">
        <v>0.00104</v>
      </c>
      <c r="I400" s="25">
        <f t="shared" si="12"/>
        <v>0.0402</v>
      </c>
      <c r="J400" s="25">
        <v>0.01044</v>
      </c>
      <c r="K400" s="25">
        <v>0.00731</v>
      </c>
      <c r="L400" s="25">
        <v>0.00261</v>
      </c>
      <c r="M400" s="25">
        <v>0.01984</v>
      </c>
      <c r="N400" s="25">
        <v>0.00679</v>
      </c>
      <c r="O400" s="25">
        <v>0.00783</v>
      </c>
      <c r="P400" s="25">
        <v>0.01409</v>
      </c>
      <c r="Q400" s="25">
        <v>0.46461</v>
      </c>
      <c r="R400" s="25">
        <v>0.05534</v>
      </c>
      <c r="S400" s="25">
        <v>0.06108</v>
      </c>
      <c r="T400" s="25">
        <v>0.01462</v>
      </c>
      <c r="U400" s="73">
        <v>0.8</v>
      </c>
      <c r="V400" s="97">
        <f t="shared" si="13"/>
        <v>1.80701</v>
      </c>
      <c r="W400" s="96"/>
    </row>
    <row r="401" spans="1:23" ht="12.75">
      <c r="A401" s="216"/>
      <c r="B401" s="217"/>
      <c r="C401" s="218"/>
      <c r="D401" s="24" t="s">
        <v>204</v>
      </c>
      <c r="E401" s="24" t="s">
        <v>167</v>
      </c>
      <c r="F401" s="25">
        <v>0.24692</v>
      </c>
      <c r="G401" s="25">
        <v>0.09449</v>
      </c>
      <c r="H401" s="25">
        <v>0.00104</v>
      </c>
      <c r="I401" s="25">
        <f t="shared" si="12"/>
        <v>0.0402</v>
      </c>
      <c r="J401" s="25">
        <v>0.01044</v>
      </c>
      <c r="K401" s="25">
        <v>0.00731</v>
      </c>
      <c r="L401" s="25">
        <v>0.00261</v>
      </c>
      <c r="M401" s="25">
        <v>0.01984</v>
      </c>
      <c r="N401" s="25">
        <v>0.00679</v>
      </c>
      <c r="O401" s="25">
        <v>0.00783</v>
      </c>
      <c r="P401" s="25">
        <v>0.01409</v>
      </c>
      <c r="Q401" s="25">
        <v>0.5065999999999998</v>
      </c>
      <c r="R401" s="25">
        <v>0.05534</v>
      </c>
      <c r="S401" s="25">
        <v>0.06108</v>
      </c>
      <c r="T401" s="25">
        <v>0.01462</v>
      </c>
      <c r="U401" s="73">
        <v>0.8</v>
      </c>
      <c r="V401" s="97">
        <f t="shared" si="13"/>
        <v>1.849</v>
      </c>
      <c r="W401" s="96"/>
    </row>
    <row r="402" spans="1:23" ht="12.75">
      <c r="A402" s="84">
        <v>238</v>
      </c>
      <c r="B402" s="23" t="s">
        <v>202</v>
      </c>
      <c r="C402" s="24">
        <v>373</v>
      </c>
      <c r="D402" s="24"/>
      <c r="E402" s="24" t="s">
        <v>157</v>
      </c>
      <c r="F402" s="25">
        <v>0.1417</v>
      </c>
      <c r="G402" s="25">
        <v>0</v>
      </c>
      <c r="H402" s="25">
        <v>0</v>
      </c>
      <c r="I402" s="25">
        <f t="shared" si="12"/>
        <v>0.00587</v>
      </c>
      <c r="J402" s="25">
        <v>0.0034</v>
      </c>
      <c r="K402" s="25">
        <v>0.00247</v>
      </c>
      <c r="L402" s="25">
        <v>0</v>
      </c>
      <c r="M402" s="25">
        <v>0</v>
      </c>
      <c r="N402" s="25">
        <v>0</v>
      </c>
      <c r="O402" s="25">
        <v>0</v>
      </c>
      <c r="P402" s="25">
        <v>0.01173</v>
      </c>
      <c r="Q402" s="25">
        <v>0.31552</v>
      </c>
      <c r="R402" s="25">
        <v>0.02717</v>
      </c>
      <c r="S402" s="25">
        <v>0.05001</v>
      </c>
      <c r="T402" s="25"/>
      <c r="U402" s="73"/>
      <c r="V402" s="97">
        <f t="shared" si="13"/>
        <v>0.552</v>
      </c>
      <c r="W402" s="96"/>
    </row>
    <row r="403" spans="1:23" ht="12.75">
      <c r="A403" s="84">
        <v>239</v>
      </c>
      <c r="B403" s="23" t="s">
        <v>202</v>
      </c>
      <c r="C403" s="24">
        <v>375</v>
      </c>
      <c r="D403" s="24"/>
      <c r="E403" s="24" t="s">
        <v>157</v>
      </c>
      <c r="F403" s="25">
        <v>0.19298</v>
      </c>
      <c r="G403" s="25">
        <v>0</v>
      </c>
      <c r="H403" s="25">
        <v>0</v>
      </c>
      <c r="I403" s="25">
        <f t="shared" si="12"/>
        <v>0.00838</v>
      </c>
      <c r="J403" s="25">
        <v>0.00479</v>
      </c>
      <c r="K403" s="25">
        <v>0.00359</v>
      </c>
      <c r="L403" s="25">
        <v>0</v>
      </c>
      <c r="M403" s="25">
        <v>0</v>
      </c>
      <c r="N403" s="25">
        <v>0</v>
      </c>
      <c r="O403" s="25">
        <v>0</v>
      </c>
      <c r="P403" s="25">
        <v>0.01107</v>
      </c>
      <c r="Q403" s="25">
        <v>0.27435</v>
      </c>
      <c r="R403" s="25">
        <v>0.03979</v>
      </c>
      <c r="S403" s="25">
        <v>0.02543</v>
      </c>
      <c r="T403" s="25"/>
      <c r="U403" s="73"/>
      <c r="V403" s="97">
        <f t="shared" si="13"/>
        <v>0.552</v>
      </c>
      <c r="W403" s="96"/>
    </row>
    <row r="404" spans="1:23" ht="12.75">
      <c r="A404" s="84">
        <v>240</v>
      </c>
      <c r="B404" s="23" t="s">
        <v>202</v>
      </c>
      <c r="C404" s="24">
        <v>377</v>
      </c>
      <c r="D404" s="24"/>
      <c r="E404" s="24" t="s">
        <v>157</v>
      </c>
      <c r="F404" s="25">
        <v>0.19236</v>
      </c>
      <c r="G404" s="25">
        <v>0</v>
      </c>
      <c r="H404" s="25">
        <v>0</v>
      </c>
      <c r="I404" s="25">
        <f t="shared" si="12"/>
        <v>0.01192</v>
      </c>
      <c r="J404" s="25">
        <v>0.00658</v>
      </c>
      <c r="K404" s="25">
        <v>0.00534</v>
      </c>
      <c r="L404" s="25">
        <v>0</v>
      </c>
      <c r="M404" s="25">
        <v>0</v>
      </c>
      <c r="N404" s="25">
        <v>0</v>
      </c>
      <c r="O404" s="25">
        <v>0</v>
      </c>
      <c r="P404" s="25">
        <v>0.00863</v>
      </c>
      <c r="Q404" s="25">
        <v>0.26264</v>
      </c>
      <c r="R404" s="25">
        <v>0.03329</v>
      </c>
      <c r="S404" s="25">
        <v>0.04316</v>
      </c>
      <c r="T404" s="25"/>
      <c r="U404" s="73"/>
      <c r="V404" s="97">
        <f t="shared" si="13"/>
        <v>0.552</v>
      </c>
      <c r="W404" s="96"/>
    </row>
    <row r="405" spans="1:23" ht="12.75">
      <c r="A405" s="84">
        <v>241</v>
      </c>
      <c r="B405" s="23" t="s">
        <v>202</v>
      </c>
      <c r="C405" s="24">
        <v>379</v>
      </c>
      <c r="D405" s="24"/>
      <c r="E405" s="24" t="s">
        <v>157</v>
      </c>
      <c r="F405" s="25">
        <v>0.18075</v>
      </c>
      <c r="G405" s="25">
        <v>0</v>
      </c>
      <c r="H405" s="25">
        <v>0</v>
      </c>
      <c r="I405" s="25">
        <f t="shared" si="12"/>
        <v>0.00882</v>
      </c>
      <c r="J405" s="25">
        <v>0.00504</v>
      </c>
      <c r="K405" s="25">
        <v>0.00378</v>
      </c>
      <c r="L405" s="25">
        <v>0</v>
      </c>
      <c r="M405" s="25">
        <v>0</v>
      </c>
      <c r="N405" s="25">
        <v>0</v>
      </c>
      <c r="O405" s="25">
        <v>0</v>
      </c>
      <c r="P405" s="25">
        <v>0.01197</v>
      </c>
      <c r="Q405" s="25">
        <v>0.28623</v>
      </c>
      <c r="R405" s="25">
        <v>0.03653</v>
      </c>
      <c r="S405" s="25">
        <v>0.02771</v>
      </c>
      <c r="T405" s="25"/>
      <c r="U405" s="73"/>
      <c r="V405" s="97">
        <f t="shared" si="13"/>
        <v>0.5520099999999999</v>
      </c>
      <c r="W405" s="96"/>
    </row>
    <row r="406" spans="1:23" ht="12.75">
      <c r="A406" s="84">
        <v>242</v>
      </c>
      <c r="B406" s="23" t="s">
        <v>202</v>
      </c>
      <c r="C406" s="24">
        <v>381</v>
      </c>
      <c r="D406" s="24"/>
      <c r="E406" s="24" t="s">
        <v>157</v>
      </c>
      <c r="F406" s="25">
        <v>0.07542</v>
      </c>
      <c r="G406" s="25">
        <v>0</v>
      </c>
      <c r="H406" s="25">
        <v>0</v>
      </c>
      <c r="I406" s="25">
        <f t="shared" si="12"/>
        <v>0.01364</v>
      </c>
      <c r="J406" s="25">
        <v>0.00762</v>
      </c>
      <c r="K406" s="25">
        <v>0.00602</v>
      </c>
      <c r="L406" s="25">
        <v>0</v>
      </c>
      <c r="M406" s="25">
        <v>0</v>
      </c>
      <c r="N406" s="25">
        <v>0</v>
      </c>
      <c r="O406" s="25">
        <v>0</v>
      </c>
      <c r="P406" s="25">
        <v>0.01845</v>
      </c>
      <c r="Q406" s="25">
        <v>0.38672</v>
      </c>
      <c r="R406" s="25">
        <v>0.01163</v>
      </c>
      <c r="S406" s="25">
        <v>0.04613</v>
      </c>
      <c r="T406" s="25"/>
      <c r="U406" s="73"/>
      <c r="V406" s="97">
        <f t="shared" si="13"/>
        <v>0.55199</v>
      </c>
      <c r="W406" s="96"/>
    </row>
    <row r="407" spans="1:23" ht="12.75">
      <c r="A407" s="84">
        <v>243</v>
      </c>
      <c r="B407" s="23" t="s">
        <v>202</v>
      </c>
      <c r="C407" s="24">
        <v>383</v>
      </c>
      <c r="D407" s="24"/>
      <c r="E407" s="24" t="s">
        <v>157</v>
      </c>
      <c r="F407" s="25">
        <v>0.12948</v>
      </c>
      <c r="G407" s="25">
        <v>0</v>
      </c>
      <c r="H407" s="25">
        <v>0</v>
      </c>
      <c r="I407" s="25">
        <f t="shared" si="12"/>
        <v>0.01124</v>
      </c>
      <c r="J407" s="25">
        <v>0.00653</v>
      </c>
      <c r="K407" s="25">
        <v>0.00471</v>
      </c>
      <c r="L407" s="25">
        <v>0</v>
      </c>
      <c r="M407" s="25">
        <v>0</v>
      </c>
      <c r="N407" s="25">
        <v>0</v>
      </c>
      <c r="O407" s="25">
        <v>0</v>
      </c>
      <c r="P407" s="25">
        <v>0.01523</v>
      </c>
      <c r="Q407" s="25">
        <v>0.33657</v>
      </c>
      <c r="R407" s="25">
        <v>0.02321</v>
      </c>
      <c r="S407" s="25">
        <v>0.03627</v>
      </c>
      <c r="T407" s="25"/>
      <c r="U407" s="73"/>
      <c r="V407" s="97">
        <f t="shared" si="13"/>
        <v>0.552</v>
      </c>
      <c r="W407" s="96"/>
    </row>
    <row r="408" spans="1:23" ht="12.75">
      <c r="A408" s="84">
        <v>244</v>
      </c>
      <c r="B408" s="23" t="s">
        <v>202</v>
      </c>
      <c r="C408" s="24">
        <v>389</v>
      </c>
      <c r="D408" s="24"/>
      <c r="E408" s="24" t="s">
        <v>157</v>
      </c>
      <c r="F408" s="25">
        <v>0.11774</v>
      </c>
      <c r="G408" s="25">
        <v>0</v>
      </c>
      <c r="H408" s="25">
        <v>0</v>
      </c>
      <c r="I408" s="25">
        <f t="shared" si="12"/>
        <v>0.00615</v>
      </c>
      <c r="J408" s="25">
        <v>0.00351</v>
      </c>
      <c r="K408" s="25">
        <v>0.00264</v>
      </c>
      <c r="L408" s="25">
        <v>0</v>
      </c>
      <c r="M408" s="25">
        <v>0</v>
      </c>
      <c r="N408" s="25">
        <v>0</v>
      </c>
      <c r="O408" s="25">
        <v>0</v>
      </c>
      <c r="P408" s="25">
        <v>0.0268</v>
      </c>
      <c r="Q408" s="25">
        <v>0.17947</v>
      </c>
      <c r="R408" s="25">
        <v>0.02372</v>
      </c>
      <c r="S408" s="25">
        <v>0.01911</v>
      </c>
      <c r="T408" s="25"/>
      <c r="U408" s="73"/>
      <c r="V408" s="97">
        <f t="shared" si="13"/>
        <v>0.37299</v>
      </c>
      <c r="W408" s="96"/>
    </row>
    <row r="409" spans="1:23" ht="12.75">
      <c r="A409" s="84">
        <v>245</v>
      </c>
      <c r="B409" s="23" t="s">
        <v>202</v>
      </c>
      <c r="C409" s="24">
        <v>397</v>
      </c>
      <c r="D409" s="24"/>
      <c r="E409" s="24" t="s">
        <v>157</v>
      </c>
      <c r="F409" s="25">
        <v>0.09567</v>
      </c>
      <c r="G409" s="25">
        <v>0</v>
      </c>
      <c r="H409" s="25">
        <v>0</v>
      </c>
      <c r="I409" s="25">
        <f t="shared" si="12"/>
        <v>0.00746</v>
      </c>
      <c r="J409" s="25">
        <v>0.004</v>
      </c>
      <c r="K409" s="25">
        <v>0.00346</v>
      </c>
      <c r="L409" s="25">
        <v>0</v>
      </c>
      <c r="M409" s="25">
        <v>0</v>
      </c>
      <c r="N409" s="25">
        <v>0</v>
      </c>
      <c r="O409" s="25">
        <v>0</v>
      </c>
      <c r="P409" s="25">
        <v>0.03598</v>
      </c>
      <c r="Q409" s="25">
        <v>0.22945</v>
      </c>
      <c r="R409" s="25">
        <v>0.01786</v>
      </c>
      <c r="S409" s="25">
        <v>0.02558</v>
      </c>
      <c r="T409" s="25"/>
      <c r="U409" s="73"/>
      <c r="V409" s="97">
        <f t="shared" si="13"/>
        <v>0.41200000000000003</v>
      </c>
      <c r="W409" s="96"/>
    </row>
    <row r="410" spans="1:23" ht="12.75">
      <c r="A410" s="84">
        <v>246</v>
      </c>
      <c r="B410" s="23" t="s">
        <v>202</v>
      </c>
      <c r="C410" s="24">
        <v>399</v>
      </c>
      <c r="D410" s="24"/>
      <c r="E410" s="24" t="s">
        <v>157</v>
      </c>
      <c r="F410" s="25">
        <v>0.12235</v>
      </c>
      <c r="G410" s="25">
        <v>0</v>
      </c>
      <c r="H410" s="25">
        <v>0</v>
      </c>
      <c r="I410" s="25">
        <f t="shared" si="12"/>
        <v>0.00595</v>
      </c>
      <c r="J410" s="25">
        <v>0.0034</v>
      </c>
      <c r="K410" s="25">
        <v>0.00255</v>
      </c>
      <c r="L410" s="25">
        <v>0</v>
      </c>
      <c r="M410" s="25">
        <v>0</v>
      </c>
      <c r="N410" s="25">
        <v>0</v>
      </c>
      <c r="O410" s="25">
        <v>0</v>
      </c>
      <c r="P410" s="25">
        <v>0.0223</v>
      </c>
      <c r="Q410" s="25">
        <v>0.17885</v>
      </c>
      <c r="R410" s="25">
        <v>0.02528</v>
      </c>
      <c r="S410" s="25">
        <v>0.01827</v>
      </c>
      <c r="T410" s="25"/>
      <c r="U410" s="73"/>
      <c r="V410" s="97">
        <f t="shared" si="13"/>
        <v>0.37300000000000005</v>
      </c>
      <c r="W410" s="96"/>
    </row>
    <row r="411" spans="1:23" ht="12.75">
      <c r="A411" s="84">
        <v>247</v>
      </c>
      <c r="B411" s="23" t="s">
        <v>202</v>
      </c>
      <c r="C411" s="24">
        <v>401</v>
      </c>
      <c r="D411" s="24"/>
      <c r="E411" s="24" t="s">
        <v>157</v>
      </c>
      <c r="F411" s="25">
        <v>0.01798</v>
      </c>
      <c r="G411" s="25">
        <v>0</v>
      </c>
      <c r="H411" s="25">
        <v>0</v>
      </c>
      <c r="I411" s="25">
        <f t="shared" si="12"/>
        <v>0.01569</v>
      </c>
      <c r="J411" s="25">
        <v>0.01406</v>
      </c>
      <c r="K411" s="25">
        <v>0.00163</v>
      </c>
      <c r="L411" s="25">
        <v>0</v>
      </c>
      <c r="M411" s="25">
        <v>0</v>
      </c>
      <c r="N411" s="25">
        <v>0</v>
      </c>
      <c r="O411" s="25">
        <v>0</v>
      </c>
      <c r="P411" s="25">
        <v>0.04708</v>
      </c>
      <c r="Q411" s="25">
        <v>0.39529</v>
      </c>
      <c r="R411" s="25">
        <v>0.00229</v>
      </c>
      <c r="S411" s="25">
        <v>0.03466</v>
      </c>
      <c r="T411" s="25"/>
      <c r="U411" s="73"/>
      <c r="V411" s="97">
        <f t="shared" si="13"/>
        <v>0.51299</v>
      </c>
      <c r="W411" s="96"/>
    </row>
    <row r="412" spans="1:23" ht="12.75">
      <c r="A412" s="84">
        <v>248</v>
      </c>
      <c r="B412" s="23" t="s">
        <v>202</v>
      </c>
      <c r="C412" s="24">
        <v>403</v>
      </c>
      <c r="D412" s="24"/>
      <c r="E412" s="24" t="s">
        <v>157</v>
      </c>
      <c r="F412" s="25">
        <v>0</v>
      </c>
      <c r="G412" s="25">
        <v>0</v>
      </c>
      <c r="H412" s="25">
        <v>0</v>
      </c>
      <c r="I412" s="25">
        <f t="shared" si="12"/>
        <v>0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0.058</v>
      </c>
      <c r="Q412" s="25">
        <v>0</v>
      </c>
      <c r="R412" s="25">
        <v>0</v>
      </c>
      <c r="S412" s="25">
        <v>0</v>
      </c>
      <c r="T412" s="25"/>
      <c r="U412" s="73"/>
      <c r="V412" s="97">
        <f t="shared" si="13"/>
        <v>0.058</v>
      </c>
      <c r="W412" s="96"/>
    </row>
    <row r="413" spans="1:23" ht="12.75">
      <c r="A413" s="216">
        <v>249</v>
      </c>
      <c r="B413" s="217" t="s">
        <v>202</v>
      </c>
      <c r="C413" s="218">
        <v>418</v>
      </c>
      <c r="D413" s="24"/>
      <c r="E413" s="24" t="s">
        <v>157</v>
      </c>
      <c r="F413" s="25">
        <v>0.14102</v>
      </c>
      <c r="G413" s="25">
        <v>0.1069</v>
      </c>
      <c r="H413" s="25">
        <v>0.001</v>
      </c>
      <c r="I413" s="25">
        <f t="shared" si="12"/>
        <v>0.03763</v>
      </c>
      <c r="J413" s="25">
        <v>0.00652</v>
      </c>
      <c r="K413" s="25">
        <v>0.00552</v>
      </c>
      <c r="L413" s="25">
        <v>0</v>
      </c>
      <c r="M413" s="25">
        <v>0.02559</v>
      </c>
      <c r="N413" s="25">
        <v>0.01757</v>
      </c>
      <c r="O413" s="25">
        <v>0.02007</v>
      </c>
      <c r="P413" s="25">
        <v>0.01807</v>
      </c>
      <c r="Q413" s="25">
        <v>0.59994</v>
      </c>
      <c r="R413" s="25">
        <v>0.03011</v>
      </c>
      <c r="S413" s="25">
        <v>0.05169</v>
      </c>
      <c r="T413" s="25"/>
      <c r="U413" s="73"/>
      <c r="V413" s="97">
        <f t="shared" si="13"/>
        <v>1.024</v>
      </c>
      <c r="W413" s="96"/>
    </row>
    <row r="414" spans="1:23" ht="12.75">
      <c r="A414" s="216"/>
      <c r="B414" s="217"/>
      <c r="C414" s="218"/>
      <c r="D414" s="24"/>
      <c r="E414" s="24" t="s">
        <v>162</v>
      </c>
      <c r="F414" s="25">
        <v>0.14102</v>
      </c>
      <c r="G414" s="25">
        <v>0.1069</v>
      </c>
      <c r="H414" s="25">
        <v>0.001</v>
      </c>
      <c r="I414" s="25">
        <f t="shared" si="12"/>
        <v>0.03763</v>
      </c>
      <c r="J414" s="25">
        <v>0.00652</v>
      </c>
      <c r="K414" s="25">
        <v>0.00552</v>
      </c>
      <c r="L414" s="25">
        <v>0</v>
      </c>
      <c r="M414" s="25">
        <v>0.02559</v>
      </c>
      <c r="N414" s="25">
        <v>0.01757</v>
      </c>
      <c r="O414" s="25">
        <v>0.02007</v>
      </c>
      <c r="P414" s="25">
        <v>0.01807</v>
      </c>
      <c r="Q414" s="25">
        <v>0.51993</v>
      </c>
      <c r="R414" s="25">
        <v>0.03011</v>
      </c>
      <c r="S414" s="25">
        <v>0.05169</v>
      </c>
      <c r="T414" s="25"/>
      <c r="U414" s="73"/>
      <c r="V414" s="97">
        <f t="shared" si="13"/>
        <v>0.9439900000000001</v>
      </c>
      <c r="W414" s="96"/>
    </row>
    <row r="415" spans="1:23" ht="12.75">
      <c r="A415" s="216">
        <v>250</v>
      </c>
      <c r="B415" s="217" t="s">
        <v>202</v>
      </c>
      <c r="C415" s="218">
        <v>420</v>
      </c>
      <c r="D415" s="24"/>
      <c r="E415" s="24" t="s">
        <v>157</v>
      </c>
      <c r="F415" s="25">
        <v>0.15238</v>
      </c>
      <c r="G415" s="25">
        <v>0.10015</v>
      </c>
      <c r="H415" s="25">
        <v>0.00096</v>
      </c>
      <c r="I415" s="25">
        <f t="shared" si="12"/>
        <v>0.03833</v>
      </c>
      <c r="J415" s="25">
        <v>0.00623</v>
      </c>
      <c r="K415" s="25">
        <v>0.00527</v>
      </c>
      <c r="L415" s="25">
        <v>0</v>
      </c>
      <c r="M415" s="25">
        <v>0.02683</v>
      </c>
      <c r="N415" s="25">
        <v>0.01677</v>
      </c>
      <c r="O415" s="25">
        <v>0.01917</v>
      </c>
      <c r="P415" s="25">
        <v>0.01677</v>
      </c>
      <c r="Q415" s="25">
        <v>0.5951400000000002</v>
      </c>
      <c r="R415" s="25">
        <v>0.03354</v>
      </c>
      <c r="S415" s="25">
        <v>0.05079</v>
      </c>
      <c r="T415" s="25"/>
      <c r="U415" s="73"/>
      <c r="V415" s="97">
        <f t="shared" si="13"/>
        <v>1.024</v>
      </c>
      <c r="W415" s="96"/>
    </row>
    <row r="416" spans="1:23" ht="12.75">
      <c r="A416" s="216"/>
      <c r="B416" s="217"/>
      <c r="C416" s="218"/>
      <c r="D416" s="24"/>
      <c r="E416" s="24" t="s">
        <v>162</v>
      </c>
      <c r="F416" s="25">
        <v>0.15238</v>
      </c>
      <c r="G416" s="25">
        <v>0.10015</v>
      </c>
      <c r="H416" s="25">
        <v>0.00096</v>
      </c>
      <c r="I416" s="25">
        <f t="shared" si="12"/>
        <v>0.03833</v>
      </c>
      <c r="J416" s="25">
        <v>0.00623</v>
      </c>
      <c r="K416" s="25">
        <v>0.00527</v>
      </c>
      <c r="L416" s="25">
        <v>0</v>
      </c>
      <c r="M416" s="25">
        <v>0.02683</v>
      </c>
      <c r="N416" s="25">
        <v>0.01677</v>
      </c>
      <c r="O416" s="25">
        <v>0.01917</v>
      </c>
      <c r="P416" s="25">
        <v>0.01677</v>
      </c>
      <c r="Q416" s="25">
        <v>0.51513</v>
      </c>
      <c r="R416" s="25">
        <v>0.03354</v>
      </c>
      <c r="S416" s="25">
        <v>0.05079</v>
      </c>
      <c r="T416" s="25"/>
      <c r="U416" s="73"/>
      <c r="V416" s="97">
        <f t="shared" si="13"/>
        <v>0.9439899999999998</v>
      </c>
      <c r="W416" s="96"/>
    </row>
    <row r="417" spans="1:23" ht="12.75">
      <c r="A417" s="216">
        <v>251</v>
      </c>
      <c r="B417" s="217" t="s">
        <v>202</v>
      </c>
      <c r="C417" s="218">
        <v>422</v>
      </c>
      <c r="D417" s="24"/>
      <c r="E417" s="24" t="s">
        <v>157</v>
      </c>
      <c r="F417" s="25">
        <v>0.18427</v>
      </c>
      <c r="G417" s="25">
        <v>0.09937</v>
      </c>
      <c r="H417" s="25">
        <v>0.00096</v>
      </c>
      <c r="I417" s="25">
        <f t="shared" si="12"/>
        <v>0.03618</v>
      </c>
      <c r="J417" s="25">
        <v>0.00579</v>
      </c>
      <c r="K417" s="25">
        <v>0.00482</v>
      </c>
      <c r="L417" s="25">
        <v>0</v>
      </c>
      <c r="M417" s="25">
        <v>0.02557</v>
      </c>
      <c r="N417" s="25">
        <v>0.01881</v>
      </c>
      <c r="O417" s="25">
        <v>0.02122</v>
      </c>
      <c r="P417" s="25">
        <v>0.02074</v>
      </c>
      <c r="Q417" s="25">
        <v>0.5643100000000001</v>
      </c>
      <c r="R417" s="25">
        <v>0.041</v>
      </c>
      <c r="S417" s="25">
        <v>0.03714</v>
      </c>
      <c r="T417" s="25"/>
      <c r="U417" s="73"/>
      <c r="V417" s="97">
        <f t="shared" si="13"/>
        <v>1.024</v>
      </c>
      <c r="W417" s="96"/>
    </row>
    <row r="418" spans="1:23" ht="12.75">
      <c r="A418" s="216"/>
      <c r="B418" s="217"/>
      <c r="C418" s="218"/>
      <c r="D418" s="24"/>
      <c r="E418" s="24" t="s">
        <v>162</v>
      </c>
      <c r="F418" s="25">
        <v>0.18427</v>
      </c>
      <c r="G418" s="25">
        <v>0.09937</v>
      </c>
      <c r="H418" s="25">
        <v>0.00096</v>
      </c>
      <c r="I418" s="25">
        <f t="shared" si="12"/>
        <v>0.03618</v>
      </c>
      <c r="J418" s="25">
        <v>0.00579</v>
      </c>
      <c r="K418" s="25">
        <v>0.00482</v>
      </c>
      <c r="L418" s="25">
        <v>0</v>
      </c>
      <c r="M418" s="25">
        <v>0.02557</v>
      </c>
      <c r="N418" s="25">
        <v>0.01881</v>
      </c>
      <c r="O418" s="25">
        <v>0.02122</v>
      </c>
      <c r="P418" s="25">
        <v>0.02074</v>
      </c>
      <c r="Q418" s="25">
        <v>0.4843</v>
      </c>
      <c r="R418" s="25">
        <v>0.041</v>
      </c>
      <c r="S418" s="25">
        <v>0.03714</v>
      </c>
      <c r="T418" s="25"/>
      <c r="U418" s="73"/>
      <c r="V418" s="97">
        <f t="shared" si="13"/>
        <v>0.9439899999999999</v>
      </c>
      <c r="W418" s="96"/>
    </row>
    <row r="419" spans="1:23" ht="12.75">
      <c r="A419" s="216">
        <v>252</v>
      </c>
      <c r="B419" s="217" t="s">
        <v>202</v>
      </c>
      <c r="C419" s="218">
        <v>426</v>
      </c>
      <c r="D419" s="24"/>
      <c r="E419" s="24" t="s">
        <v>157</v>
      </c>
      <c r="F419" s="25">
        <v>0.09135</v>
      </c>
      <c r="G419" s="25">
        <v>0</v>
      </c>
      <c r="H419" s="25">
        <v>0</v>
      </c>
      <c r="I419" s="25">
        <f t="shared" si="12"/>
        <v>0.04528</v>
      </c>
      <c r="J419" s="25">
        <v>0.00468</v>
      </c>
      <c r="K419" s="25">
        <v>0.00586</v>
      </c>
      <c r="L419" s="25">
        <v>0</v>
      </c>
      <c r="M419" s="25">
        <v>0.03474</v>
      </c>
      <c r="N419" s="25">
        <v>0</v>
      </c>
      <c r="O419" s="25">
        <v>0</v>
      </c>
      <c r="P419" s="25">
        <v>0.01522</v>
      </c>
      <c r="Q419" s="25">
        <v>0.50588</v>
      </c>
      <c r="R419" s="25">
        <v>0.0164</v>
      </c>
      <c r="S419" s="25">
        <v>0.03787</v>
      </c>
      <c r="T419" s="25"/>
      <c r="U419" s="73"/>
      <c r="V419" s="97">
        <f t="shared" si="13"/>
        <v>0.7120000000000001</v>
      </c>
      <c r="W419" s="96"/>
    </row>
    <row r="420" spans="1:23" ht="12.75">
      <c r="A420" s="216"/>
      <c r="B420" s="217"/>
      <c r="C420" s="218"/>
      <c r="D420" s="24"/>
      <c r="E420" s="24" t="s">
        <v>162</v>
      </c>
      <c r="F420" s="25">
        <v>0.09135</v>
      </c>
      <c r="G420" s="25">
        <v>0</v>
      </c>
      <c r="H420" s="25">
        <v>0</v>
      </c>
      <c r="I420" s="25">
        <f t="shared" si="12"/>
        <v>0.04528</v>
      </c>
      <c r="J420" s="25">
        <v>0.00468</v>
      </c>
      <c r="K420" s="25">
        <v>0.00586</v>
      </c>
      <c r="L420" s="25">
        <v>0</v>
      </c>
      <c r="M420" s="25">
        <v>0.03474</v>
      </c>
      <c r="N420" s="25">
        <v>0</v>
      </c>
      <c r="O420" s="25">
        <v>0</v>
      </c>
      <c r="P420" s="25">
        <v>0.01522</v>
      </c>
      <c r="Q420" s="25">
        <v>0.42589</v>
      </c>
      <c r="R420" s="25">
        <v>0.0164</v>
      </c>
      <c r="S420" s="25">
        <v>0.03787</v>
      </c>
      <c r="T420" s="25"/>
      <c r="U420" s="73"/>
      <c r="V420" s="97">
        <f t="shared" si="13"/>
        <v>0.6320100000000001</v>
      </c>
      <c r="W420" s="96"/>
    </row>
    <row r="421" spans="1:23" ht="12.75">
      <c r="A421" s="216">
        <v>253</v>
      </c>
      <c r="B421" s="217" t="s">
        <v>202</v>
      </c>
      <c r="C421" s="218">
        <v>428</v>
      </c>
      <c r="D421" s="24"/>
      <c r="E421" s="24" t="s">
        <v>157</v>
      </c>
      <c r="F421" s="25">
        <v>0.01092</v>
      </c>
      <c r="G421" s="25">
        <v>0</v>
      </c>
      <c r="H421" s="25">
        <v>0</v>
      </c>
      <c r="I421" s="25">
        <f t="shared" si="12"/>
        <v>0.05907</v>
      </c>
      <c r="J421" s="25">
        <v>0.00566</v>
      </c>
      <c r="K421" s="25">
        <v>0.00728</v>
      </c>
      <c r="L421" s="25">
        <v>0</v>
      </c>
      <c r="M421" s="25">
        <v>0.04613</v>
      </c>
      <c r="N421" s="25">
        <v>0</v>
      </c>
      <c r="O421" s="25">
        <v>0</v>
      </c>
      <c r="P421" s="25">
        <v>0.01861</v>
      </c>
      <c r="Q421" s="25">
        <v>0.5797</v>
      </c>
      <c r="R421" s="25">
        <v>0.00081</v>
      </c>
      <c r="S421" s="25">
        <v>0.04289</v>
      </c>
      <c r="T421" s="25"/>
      <c r="U421" s="73"/>
      <c r="V421" s="97">
        <f t="shared" si="13"/>
        <v>0.712</v>
      </c>
      <c r="W421" s="96"/>
    </row>
    <row r="422" spans="1:23" ht="12.75">
      <c r="A422" s="216"/>
      <c r="B422" s="217"/>
      <c r="C422" s="218"/>
      <c r="D422" s="24"/>
      <c r="E422" s="24" t="s">
        <v>162</v>
      </c>
      <c r="F422" s="25">
        <v>0.01092</v>
      </c>
      <c r="G422" s="25">
        <v>0</v>
      </c>
      <c r="H422" s="25">
        <v>0</v>
      </c>
      <c r="I422" s="25">
        <f t="shared" si="12"/>
        <v>0.05907</v>
      </c>
      <c r="J422" s="25">
        <v>0.00566</v>
      </c>
      <c r="K422" s="25">
        <v>0.00728</v>
      </c>
      <c r="L422" s="25">
        <v>0</v>
      </c>
      <c r="M422" s="25">
        <v>0.04613</v>
      </c>
      <c r="N422" s="25">
        <v>0</v>
      </c>
      <c r="O422" s="25">
        <v>0</v>
      </c>
      <c r="P422" s="25">
        <v>0.01861</v>
      </c>
      <c r="Q422" s="25">
        <v>0.49969</v>
      </c>
      <c r="R422" s="25">
        <v>0.00081</v>
      </c>
      <c r="S422" s="25">
        <v>0.04289</v>
      </c>
      <c r="T422" s="25"/>
      <c r="U422" s="73"/>
      <c r="V422" s="97">
        <f t="shared" si="13"/>
        <v>0.63199</v>
      </c>
      <c r="W422" s="96"/>
    </row>
    <row r="423" spans="1:23" ht="12.75">
      <c r="A423" s="216">
        <v>254</v>
      </c>
      <c r="B423" s="217" t="s">
        <v>202</v>
      </c>
      <c r="C423" s="218">
        <v>434</v>
      </c>
      <c r="D423" s="24"/>
      <c r="E423" s="24" t="s">
        <v>157</v>
      </c>
      <c r="F423" s="25">
        <v>0.13962</v>
      </c>
      <c r="G423" s="25">
        <v>0.13707</v>
      </c>
      <c r="H423" s="25">
        <v>0.00204</v>
      </c>
      <c r="I423" s="25">
        <f t="shared" si="12"/>
        <v>0.028019999999999996</v>
      </c>
      <c r="J423" s="25">
        <v>0.00866</v>
      </c>
      <c r="K423" s="25">
        <v>0.00713</v>
      </c>
      <c r="L423" s="25">
        <v>0.00255</v>
      </c>
      <c r="M423" s="25">
        <v>0.00968</v>
      </c>
      <c r="N423" s="25">
        <v>0.01936</v>
      </c>
      <c r="O423" s="25">
        <v>0.02242</v>
      </c>
      <c r="P423" s="25">
        <v>0.01121</v>
      </c>
      <c r="Q423" s="25">
        <v>0.6407299999999998</v>
      </c>
      <c r="R423" s="25">
        <v>0.03006</v>
      </c>
      <c r="S423" s="25">
        <v>0.07847</v>
      </c>
      <c r="T423" s="25"/>
      <c r="U423" s="73"/>
      <c r="V423" s="97">
        <f t="shared" si="13"/>
        <v>1.109</v>
      </c>
      <c r="W423" s="96"/>
    </row>
    <row r="424" spans="1:23" ht="12.75">
      <c r="A424" s="216"/>
      <c r="B424" s="217"/>
      <c r="C424" s="218"/>
      <c r="D424" s="24"/>
      <c r="E424" s="24" t="s">
        <v>162</v>
      </c>
      <c r="F424" s="25">
        <v>0.13962</v>
      </c>
      <c r="G424" s="25">
        <v>0.13707</v>
      </c>
      <c r="H424" s="25">
        <v>0.00204</v>
      </c>
      <c r="I424" s="25">
        <f t="shared" si="12"/>
        <v>0.028019999999999996</v>
      </c>
      <c r="J424" s="25">
        <v>0.00866</v>
      </c>
      <c r="K424" s="25">
        <v>0.00713</v>
      </c>
      <c r="L424" s="25">
        <v>0.00255</v>
      </c>
      <c r="M424" s="25">
        <v>0.00968</v>
      </c>
      <c r="N424" s="25">
        <v>0.01936</v>
      </c>
      <c r="O424" s="25">
        <v>0.02242</v>
      </c>
      <c r="P424" s="25">
        <v>0.01121</v>
      </c>
      <c r="Q424" s="25">
        <v>0.51872</v>
      </c>
      <c r="R424" s="25">
        <v>0.03006</v>
      </c>
      <c r="S424" s="25">
        <v>0.07847</v>
      </c>
      <c r="T424" s="25"/>
      <c r="U424" s="73"/>
      <c r="V424" s="97">
        <f t="shared" si="13"/>
        <v>0.9869900000000001</v>
      </c>
      <c r="W424" s="96"/>
    </row>
    <row r="425" spans="1:23" ht="12.75">
      <c r="A425" s="216"/>
      <c r="B425" s="217"/>
      <c r="C425" s="218"/>
      <c r="D425" s="24"/>
      <c r="E425" s="24" t="s">
        <v>167</v>
      </c>
      <c r="F425" s="25">
        <v>0.13962</v>
      </c>
      <c r="G425" s="25">
        <v>0.13707</v>
      </c>
      <c r="H425" s="25">
        <v>0.00204</v>
      </c>
      <c r="I425" s="25">
        <f t="shared" si="12"/>
        <v>0.028019999999999996</v>
      </c>
      <c r="J425" s="25">
        <v>0.00866</v>
      </c>
      <c r="K425" s="25">
        <v>0.00713</v>
      </c>
      <c r="L425" s="25">
        <v>0.00255</v>
      </c>
      <c r="M425" s="25">
        <v>0.00968</v>
      </c>
      <c r="N425" s="25">
        <v>0.01936</v>
      </c>
      <c r="O425" s="25">
        <v>0.02242</v>
      </c>
      <c r="P425" s="25">
        <v>0.01121</v>
      </c>
      <c r="Q425" s="25">
        <v>0.5607299999999997</v>
      </c>
      <c r="R425" s="25">
        <v>0.03006</v>
      </c>
      <c r="S425" s="25">
        <v>0.07847</v>
      </c>
      <c r="T425" s="25"/>
      <c r="U425" s="73"/>
      <c r="V425" s="97">
        <f t="shared" si="13"/>
        <v>1.029</v>
      </c>
      <c r="W425" s="96"/>
    </row>
    <row r="426" spans="1:23" ht="12.75">
      <c r="A426" s="84">
        <v>255</v>
      </c>
      <c r="B426" s="23" t="s">
        <v>202</v>
      </c>
      <c r="C426" s="24">
        <v>446</v>
      </c>
      <c r="D426" s="24"/>
      <c r="E426" s="24" t="s">
        <v>157</v>
      </c>
      <c r="F426" s="25">
        <v>0.16781</v>
      </c>
      <c r="G426" s="25">
        <v>0</v>
      </c>
      <c r="H426" s="25">
        <v>0</v>
      </c>
      <c r="I426" s="25">
        <f t="shared" si="12"/>
        <v>0.0123</v>
      </c>
      <c r="J426" s="25">
        <v>0.00861</v>
      </c>
      <c r="K426" s="25">
        <v>0.00369</v>
      </c>
      <c r="L426" s="25">
        <v>0</v>
      </c>
      <c r="M426" s="25">
        <v>0</v>
      </c>
      <c r="N426" s="25">
        <v>0</v>
      </c>
      <c r="O426" s="25">
        <v>0</v>
      </c>
      <c r="P426" s="25">
        <v>0.01168</v>
      </c>
      <c r="Q426" s="25">
        <v>0.29936</v>
      </c>
      <c r="R426" s="25">
        <v>0.03412</v>
      </c>
      <c r="S426" s="25">
        <v>0.02674</v>
      </c>
      <c r="T426" s="25"/>
      <c r="U426" s="73"/>
      <c r="V426" s="97">
        <f t="shared" si="13"/>
        <v>0.55201</v>
      </c>
      <c r="W426" s="96"/>
    </row>
    <row r="427" spans="1:23" ht="13.5" customHeight="1">
      <c r="A427" s="84">
        <v>256</v>
      </c>
      <c r="B427" s="23" t="s">
        <v>202</v>
      </c>
      <c r="C427" s="24">
        <v>448</v>
      </c>
      <c r="D427" s="24"/>
      <c r="E427" s="24" t="s">
        <v>157</v>
      </c>
      <c r="F427" s="25">
        <v>0</v>
      </c>
      <c r="G427" s="25">
        <v>0</v>
      </c>
      <c r="H427" s="25">
        <v>0</v>
      </c>
      <c r="I427" s="25">
        <f t="shared" si="12"/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0.07</v>
      </c>
      <c r="Q427" s="25">
        <v>0</v>
      </c>
      <c r="R427" s="25">
        <v>0</v>
      </c>
      <c r="S427" s="25">
        <v>0</v>
      </c>
      <c r="T427" s="25"/>
      <c r="U427" s="73"/>
      <c r="V427" s="97">
        <f t="shared" si="13"/>
        <v>0.07</v>
      </c>
      <c r="W427" s="96"/>
    </row>
    <row r="428" spans="1:23" ht="12.75">
      <c r="A428" s="84">
        <v>257</v>
      </c>
      <c r="B428" s="23" t="s">
        <v>202</v>
      </c>
      <c r="C428" s="24">
        <v>450</v>
      </c>
      <c r="D428" s="24"/>
      <c r="E428" s="24" t="s">
        <v>157</v>
      </c>
      <c r="F428" s="25">
        <v>0</v>
      </c>
      <c r="G428" s="25">
        <v>0</v>
      </c>
      <c r="H428" s="25">
        <v>0</v>
      </c>
      <c r="I428" s="25">
        <f t="shared" si="12"/>
        <v>0</v>
      </c>
      <c r="J428" s="25">
        <v>0</v>
      </c>
      <c r="K428" s="25">
        <v>0</v>
      </c>
      <c r="L428" s="25">
        <v>0</v>
      </c>
      <c r="M428" s="25">
        <v>0</v>
      </c>
      <c r="N428" s="25">
        <v>0</v>
      </c>
      <c r="O428" s="25">
        <v>0</v>
      </c>
      <c r="P428" s="25">
        <v>0.07</v>
      </c>
      <c r="Q428" s="25">
        <v>0</v>
      </c>
      <c r="R428" s="25">
        <v>0</v>
      </c>
      <c r="S428" s="25">
        <v>0</v>
      </c>
      <c r="T428" s="25"/>
      <c r="U428" s="73"/>
      <c r="V428" s="97">
        <f t="shared" si="13"/>
        <v>0.07</v>
      </c>
      <c r="W428" s="96"/>
    </row>
    <row r="429" spans="1:23" ht="12.75">
      <c r="A429" s="84">
        <v>258</v>
      </c>
      <c r="B429" s="23" t="s">
        <v>205</v>
      </c>
      <c r="C429" s="24">
        <v>68</v>
      </c>
      <c r="D429" s="24"/>
      <c r="E429" s="24" t="s">
        <v>157</v>
      </c>
      <c r="F429" s="25">
        <v>0</v>
      </c>
      <c r="G429" s="25">
        <v>0</v>
      </c>
      <c r="H429" s="25">
        <v>0</v>
      </c>
      <c r="I429" s="25">
        <f t="shared" si="12"/>
        <v>0</v>
      </c>
      <c r="J429" s="25">
        <v>0</v>
      </c>
      <c r="K429" s="25">
        <v>0</v>
      </c>
      <c r="L429" s="25">
        <v>0</v>
      </c>
      <c r="M429" s="25">
        <v>0</v>
      </c>
      <c r="N429" s="25">
        <v>0</v>
      </c>
      <c r="O429" s="25">
        <v>0</v>
      </c>
      <c r="P429" s="25">
        <v>0.07</v>
      </c>
      <c r="Q429" s="25">
        <v>0</v>
      </c>
      <c r="R429" s="25">
        <v>0</v>
      </c>
      <c r="S429" s="25">
        <v>0</v>
      </c>
      <c r="T429" s="25"/>
      <c r="U429" s="73"/>
      <c r="V429" s="97">
        <f t="shared" si="13"/>
        <v>0.07</v>
      </c>
      <c r="W429" s="96"/>
    </row>
    <row r="430" spans="1:23" ht="12.75">
      <c r="A430" s="216">
        <v>259</v>
      </c>
      <c r="B430" s="217" t="s">
        <v>206</v>
      </c>
      <c r="C430" s="218">
        <v>11</v>
      </c>
      <c r="D430" s="24"/>
      <c r="E430" s="24" t="s">
        <v>157</v>
      </c>
      <c r="F430" s="25">
        <v>0.20264</v>
      </c>
      <c r="G430" s="25">
        <v>0.1254</v>
      </c>
      <c r="H430" s="25">
        <v>0.00143</v>
      </c>
      <c r="I430" s="25">
        <f t="shared" si="12"/>
        <v>0.03339</v>
      </c>
      <c r="J430" s="25">
        <v>0.00668</v>
      </c>
      <c r="K430" s="25">
        <v>0.00811</v>
      </c>
      <c r="L430" s="25">
        <v>0.00334</v>
      </c>
      <c r="M430" s="25">
        <v>0.01526</v>
      </c>
      <c r="N430" s="25">
        <v>0.01621</v>
      </c>
      <c r="O430" s="25">
        <v>0.0186</v>
      </c>
      <c r="P430" s="25">
        <v>0.01478</v>
      </c>
      <c r="Q430" s="25">
        <v>0.6021400000000002</v>
      </c>
      <c r="R430" s="25">
        <v>0.04625</v>
      </c>
      <c r="S430" s="25">
        <v>0.04816</v>
      </c>
      <c r="T430" s="25"/>
      <c r="U430" s="73"/>
      <c r="V430" s="97">
        <f t="shared" si="13"/>
        <v>1.1090000000000002</v>
      </c>
      <c r="W430" s="96"/>
    </row>
    <row r="431" spans="1:23" ht="12.75">
      <c r="A431" s="216"/>
      <c r="B431" s="217"/>
      <c r="C431" s="218"/>
      <c r="D431" s="24"/>
      <c r="E431" s="24" t="s">
        <v>162</v>
      </c>
      <c r="F431" s="25">
        <v>0.20264</v>
      </c>
      <c r="G431" s="25">
        <v>0.1254</v>
      </c>
      <c r="H431" s="25">
        <v>0.00143</v>
      </c>
      <c r="I431" s="25">
        <f t="shared" si="12"/>
        <v>0.03339</v>
      </c>
      <c r="J431" s="25">
        <v>0.00668</v>
      </c>
      <c r="K431" s="25">
        <v>0.00811</v>
      </c>
      <c r="L431" s="25">
        <v>0.00334</v>
      </c>
      <c r="M431" s="25">
        <v>0.01526</v>
      </c>
      <c r="N431" s="25">
        <v>0.01621</v>
      </c>
      <c r="O431" s="25">
        <v>0.0186</v>
      </c>
      <c r="P431" s="25">
        <v>0.01478</v>
      </c>
      <c r="Q431" s="25">
        <v>0.48015</v>
      </c>
      <c r="R431" s="25">
        <v>0.04625</v>
      </c>
      <c r="S431" s="25">
        <v>0.04816</v>
      </c>
      <c r="T431" s="25"/>
      <c r="U431" s="73"/>
      <c r="V431" s="97">
        <f t="shared" si="13"/>
        <v>0.9870099999999999</v>
      </c>
      <c r="W431" s="96"/>
    </row>
    <row r="432" spans="1:23" ht="12.75">
      <c r="A432" s="216"/>
      <c r="B432" s="217"/>
      <c r="C432" s="218"/>
      <c r="D432" s="24"/>
      <c r="E432" s="24" t="s">
        <v>167</v>
      </c>
      <c r="F432" s="25">
        <v>0.20264</v>
      </c>
      <c r="G432" s="25">
        <v>0.1254</v>
      </c>
      <c r="H432" s="25">
        <v>0.00143</v>
      </c>
      <c r="I432" s="25">
        <f t="shared" si="12"/>
        <v>0.03339</v>
      </c>
      <c r="J432" s="25">
        <v>0.00668</v>
      </c>
      <c r="K432" s="25">
        <v>0.00811</v>
      </c>
      <c r="L432" s="25">
        <v>0.00334</v>
      </c>
      <c r="M432" s="25">
        <v>0.01526</v>
      </c>
      <c r="N432" s="25">
        <v>0.01621</v>
      </c>
      <c r="O432" s="25">
        <v>0.0186</v>
      </c>
      <c r="P432" s="25">
        <v>0.01478</v>
      </c>
      <c r="Q432" s="25">
        <v>0.5221399999999999</v>
      </c>
      <c r="R432" s="25">
        <v>0.04625</v>
      </c>
      <c r="S432" s="25">
        <v>0.04816</v>
      </c>
      <c r="T432" s="25"/>
      <c r="U432" s="73"/>
      <c r="V432" s="97">
        <f t="shared" si="13"/>
        <v>1.029</v>
      </c>
      <c r="W432" s="96"/>
    </row>
    <row r="433" spans="1:23" ht="12.75">
      <c r="A433" s="84">
        <v>260</v>
      </c>
      <c r="B433" s="23" t="s">
        <v>206</v>
      </c>
      <c r="C433" s="24">
        <v>13</v>
      </c>
      <c r="D433" s="24"/>
      <c r="E433" s="24" t="s">
        <v>157</v>
      </c>
      <c r="F433" s="25">
        <v>0.02516</v>
      </c>
      <c r="G433" s="25">
        <v>0</v>
      </c>
      <c r="H433" s="25">
        <v>0</v>
      </c>
      <c r="I433" s="25">
        <f t="shared" si="12"/>
        <v>0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5">
        <v>0</v>
      </c>
      <c r="P433" s="25">
        <v>0.05494</v>
      </c>
      <c r="Q433" s="25">
        <v>0.25387</v>
      </c>
      <c r="R433" s="25">
        <v>0.00318</v>
      </c>
      <c r="S433" s="25">
        <v>0.03585</v>
      </c>
      <c r="T433" s="25"/>
      <c r="U433" s="73"/>
      <c r="V433" s="97">
        <f t="shared" si="13"/>
        <v>0.373</v>
      </c>
      <c r="W433" s="96"/>
    </row>
    <row r="434" spans="1:23" ht="12.75">
      <c r="A434" s="216">
        <v>261</v>
      </c>
      <c r="B434" s="217" t="s">
        <v>206</v>
      </c>
      <c r="C434" s="218">
        <v>14</v>
      </c>
      <c r="D434" s="24"/>
      <c r="E434" s="24" t="s">
        <v>157</v>
      </c>
      <c r="F434" s="25">
        <v>0.19778</v>
      </c>
      <c r="G434" s="25">
        <v>0.10967</v>
      </c>
      <c r="H434" s="25">
        <v>0.00096</v>
      </c>
      <c r="I434" s="25">
        <f t="shared" si="12"/>
        <v>0.04262</v>
      </c>
      <c r="J434" s="25">
        <v>0.00814</v>
      </c>
      <c r="K434" s="25">
        <v>0.00862</v>
      </c>
      <c r="L434" s="25">
        <v>0.00766</v>
      </c>
      <c r="M434" s="25">
        <v>0.0182</v>
      </c>
      <c r="N434" s="25">
        <v>0.01437</v>
      </c>
      <c r="O434" s="25">
        <v>0.01628</v>
      </c>
      <c r="P434" s="25">
        <v>0.02059</v>
      </c>
      <c r="Q434" s="25">
        <v>0.5975399999999998</v>
      </c>
      <c r="R434" s="25">
        <v>0.04454</v>
      </c>
      <c r="S434" s="25">
        <v>0.06465</v>
      </c>
      <c r="T434" s="25"/>
      <c r="U434" s="73"/>
      <c r="V434" s="97">
        <f t="shared" si="13"/>
        <v>1.1089999999999998</v>
      </c>
      <c r="W434" s="96"/>
    </row>
    <row r="435" spans="1:23" ht="12.75">
      <c r="A435" s="216"/>
      <c r="B435" s="217"/>
      <c r="C435" s="218"/>
      <c r="D435" s="24"/>
      <c r="E435" s="24" t="s">
        <v>162</v>
      </c>
      <c r="F435" s="25">
        <v>0.19778</v>
      </c>
      <c r="G435" s="25">
        <v>0.10967</v>
      </c>
      <c r="H435" s="25">
        <v>0.00096</v>
      </c>
      <c r="I435" s="25">
        <f t="shared" si="12"/>
        <v>0.04262</v>
      </c>
      <c r="J435" s="25">
        <v>0.00814</v>
      </c>
      <c r="K435" s="25">
        <v>0.00862</v>
      </c>
      <c r="L435" s="25">
        <v>0.00766</v>
      </c>
      <c r="M435" s="25">
        <v>0.0182</v>
      </c>
      <c r="N435" s="25">
        <v>0.01437</v>
      </c>
      <c r="O435" s="25">
        <v>0.01628</v>
      </c>
      <c r="P435" s="25">
        <v>0.02059</v>
      </c>
      <c r="Q435" s="25">
        <v>0.47554</v>
      </c>
      <c r="R435" s="25">
        <v>0.04454</v>
      </c>
      <c r="S435" s="25">
        <v>0.06465</v>
      </c>
      <c r="T435" s="25"/>
      <c r="U435" s="73"/>
      <c r="V435" s="97">
        <f t="shared" si="13"/>
        <v>0.9869999999999999</v>
      </c>
      <c r="W435" s="96"/>
    </row>
    <row r="436" spans="1:23" ht="12.75">
      <c r="A436" s="216"/>
      <c r="B436" s="217"/>
      <c r="C436" s="218"/>
      <c r="D436" s="24"/>
      <c r="E436" s="24" t="s">
        <v>167</v>
      </c>
      <c r="F436" s="25">
        <v>0.19778</v>
      </c>
      <c r="G436" s="25">
        <v>0.10967</v>
      </c>
      <c r="H436" s="25">
        <v>0.00096</v>
      </c>
      <c r="I436" s="25">
        <f t="shared" si="12"/>
        <v>0.04262</v>
      </c>
      <c r="J436" s="25">
        <v>0.00814</v>
      </c>
      <c r="K436" s="25">
        <v>0.00862</v>
      </c>
      <c r="L436" s="25">
        <v>0.00766</v>
      </c>
      <c r="M436" s="25">
        <v>0.0182</v>
      </c>
      <c r="N436" s="25">
        <v>0.01437</v>
      </c>
      <c r="O436" s="25">
        <v>0.01628</v>
      </c>
      <c r="P436" s="25">
        <v>0.02059</v>
      </c>
      <c r="Q436" s="25">
        <v>0.51754</v>
      </c>
      <c r="R436" s="25">
        <v>0.04454</v>
      </c>
      <c r="S436" s="25">
        <v>0.06465</v>
      </c>
      <c r="T436" s="25"/>
      <c r="U436" s="73"/>
      <c r="V436" s="97">
        <f t="shared" si="13"/>
        <v>1.029</v>
      </c>
      <c r="W436" s="96"/>
    </row>
    <row r="437" spans="1:23" ht="12.75">
      <c r="A437" s="84">
        <v>262</v>
      </c>
      <c r="B437" s="23" t="s">
        <v>206</v>
      </c>
      <c r="C437" s="24">
        <v>15</v>
      </c>
      <c r="D437" s="24"/>
      <c r="E437" s="24" t="s">
        <v>157</v>
      </c>
      <c r="F437" s="25">
        <v>0.02576</v>
      </c>
      <c r="G437" s="25">
        <v>0</v>
      </c>
      <c r="H437" s="25">
        <v>0</v>
      </c>
      <c r="I437" s="25">
        <f t="shared" si="12"/>
        <v>0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  <c r="O437" s="25">
        <v>0</v>
      </c>
      <c r="P437" s="25">
        <v>0.04772</v>
      </c>
      <c r="Q437" s="25">
        <v>0.25911</v>
      </c>
      <c r="R437" s="25">
        <v>0.00322</v>
      </c>
      <c r="S437" s="25">
        <v>0.03718</v>
      </c>
      <c r="T437" s="25"/>
      <c r="U437" s="73"/>
      <c r="V437" s="97">
        <f t="shared" si="13"/>
        <v>0.37299</v>
      </c>
      <c r="W437" s="96"/>
    </row>
    <row r="438" spans="1:23" ht="12.75">
      <c r="A438" s="84">
        <v>263</v>
      </c>
      <c r="B438" s="23" t="s">
        <v>206</v>
      </c>
      <c r="C438" s="24">
        <v>16</v>
      </c>
      <c r="D438" s="24"/>
      <c r="E438" s="24" t="s">
        <v>157</v>
      </c>
      <c r="F438" s="25">
        <v>0.0291</v>
      </c>
      <c r="G438" s="25">
        <v>0</v>
      </c>
      <c r="H438" s="25">
        <v>0</v>
      </c>
      <c r="I438" s="25">
        <f t="shared" si="12"/>
        <v>0</v>
      </c>
      <c r="J438" s="25">
        <v>0</v>
      </c>
      <c r="K438" s="25">
        <v>0</v>
      </c>
      <c r="L438" s="25">
        <v>0</v>
      </c>
      <c r="M438" s="25">
        <v>0</v>
      </c>
      <c r="N438" s="25">
        <v>0</v>
      </c>
      <c r="O438" s="25">
        <v>0</v>
      </c>
      <c r="P438" s="25">
        <v>0.05355</v>
      </c>
      <c r="Q438" s="25">
        <v>0.24423</v>
      </c>
      <c r="R438" s="25">
        <v>0.0034</v>
      </c>
      <c r="S438" s="25">
        <v>0.04272</v>
      </c>
      <c r="T438" s="25"/>
      <c r="U438" s="73"/>
      <c r="V438" s="97">
        <f t="shared" si="13"/>
        <v>0.373</v>
      </c>
      <c r="W438" s="96"/>
    </row>
    <row r="439" spans="1:23" ht="12.75">
      <c r="A439" s="84">
        <v>264</v>
      </c>
      <c r="B439" s="23" t="s">
        <v>206</v>
      </c>
      <c r="C439" s="24">
        <v>17</v>
      </c>
      <c r="D439" s="24"/>
      <c r="E439" s="24" t="s">
        <v>157</v>
      </c>
      <c r="F439" s="25">
        <v>0.02723</v>
      </c>
      <c r="G439" s="25">
        <v>0</v>
      </c>
      <c r="H439" s="25">
        <v>0</v>
      </c>
      <c r="I439" s="25">
        <f t="shared" si="12"/>
        <v>0</v>
      </c>
      <c r="J439" s="25">
        <v>0</v>
      </c>
      <c r="K439" s="25">
        <v>0</v>
      </c>
      <c r="L439" s="25">
        <v>0</v>
      </c>
      <c r="M439" s="25">
        <v>0</v>
      </c>
      <c r="N439" s="25">
        <v>0</v>
      </c>
      <c r="O439" s="25">
        <v>0</v>
      </c>
      <c r="P439" s="25">
        <v>0.0471</v>
      </c>
      <c r="Q439" s="25">
        <v>0.26273</v>
      </c>
      <c r="R439" s="25">
        <v>0.00381</v>
      </c>
      <c r="S439" s="25">
        <v>0.03213</v>
      </c>
      <c r="T439" s="25"/>
      <c r="U439" s="73"/>
      <c r="V439" s="97">
        <f t="shared" si="13"/>
        <v>0.373</v>
      </c>
      <c r="W439" s="96"/>
    </row>
    <row r="440" spans="1:23" ht="12.75">
      <c r="A440" s="84">
        <v>265</v>
      </c>
      <c r="B440" s="23" t="s">
        <v>206</v>
      </c>
      <c r="C440" s="24">
        <v>18</v>
      </c>
      <c r="D440" s="24"/>
      <c r="E440" s="24" t="s">
        <v>157</v>
      </c>
      <c r="F440" s="25">
        <v>0.06618</v>
      </c>
      <c r="G440" s="25">
        <v>0</v>
      </c>
      <c r="H440" s="25">
        <v>0</v>
      </c>
      <c r="I440" s="25">
        <f t="shared" si="12"/>
        <v>0</v>
      </c>
      <c r="J440" s="25">
        <v>0</v>
      </c>
      <c r="K440" s="25">
        <v>0</v>
      </c>
      <c r="L440" s="25">
        <v>0</v>
      </c>
      <c r="M440" s="25">
        <v>0</v>
      </c>
      <c r="N440" s="25">
        <v>0</v>
      </c>
      <c r="O440" s="25">
        <v>0</v>
      </c>
      <c r="P440" s="25">
        <v>0.0396</v>
      </c>
      <c r="Q440" s="25">
        <v>0.22541</v>
      </c>
      <c r="R440" s="25">
        <v>0.01025</v>
      </c>
      <c r="S440" s="25">
        <v>0.03157</v>
      </c>
      <c r="T440" s="25"/>
      <c r="U440" s="73"/>
      <c r="V440" s="97">
        <f t="shared" si="13"/>
        <v>0.37301000000000006</v>
      </c>
      <c r="W440" s="96"/>
    </row>
    <row r="441" spans="1:23" ht="12.75">
      <c r="A441" s="84">
        <v>266</v>
      </c>
      <c r="B441" s="23" t="s">
        <v>206</v>
      </c>
      <c r="C441" s="24">
        <v>20</v>
      </c>
      <c r="D441" s="24"/>
      <c r="E441" s="24" t="s">
        <v>157</v>
      </c>
      <c r="F441" s="25">
        <v>0.066</v>
      </c>
      <c r="G441" s="25">
        <v>0</v>
      </c>
      <c r="H441" s="25">
        <v>0</v>
      </c>
      <c r="I441" s="25">
        <f t="shared" si="12"/>
        <v>0</v>
      </c>
      <c r="J441" s="25">
        <v>0</v>
      </c>
      <c r="K441" s="25">
        <v>0</v>
      </c>
      <c r="L441" s="25">
        <v>0</v>
      </c>
      <c r="M441" s="25">
        <v>0</v>
      </c>
      <c r="N441" s="25">
        <v>0</v>
      </c>
      <c r="O441" s="25">
        <v>0</v>
      </c>
      <c r="P441" s="25">
        <v>0.03922</v>
      </c>
      <c r="Q441" s="25">
        <v>0.22694</v>
      </c>
      <c r="R441" s="25">
        <v>0.01055</v>
      </c>
      <c r="S441" s="25">
        <v>0.03029</v>
      </c>
      <c r="T441" s="25"/>
      <c r="U441" s="73"/>
      <c r="V441" s="97">
        <f t="shared" si="13"/>
        <v>0.373</v>
      </c>
      <c r="W441" s="96"/>
    </row>
    <row r="442" spans="1:23" ht="12.75">
      <c r="A442" s="84">
        <v>267</v>
      </c>
      <c r="B442" s="23" t="s">
        <v>207</v>
      </c>
      <c r="C442" s="24">
        <v>37</v>
      </c>
      <c r="D442" s="24"/>
      <c r="E442" s="24" t="s">
        <v>157</v>
      </c>
      <c r="F442" s="25">
        <v>0</v>
      </c>
      <c r="G442" s="25">
        <v>0</v>
      </c>
      <c r="H442" s="25">
        <v>0</v>
      </c>
      <c r="I442" s="25">
        <f t="shared" si="12"/>
        <v>0</v>
      </c>
      <c r="J442" s="25">
        <v>0</v>
      </c>
      <c r="K442" s="25">
        <v>0</v>
      </c>
      <c r="L442" s="25">
        <v>0</v>
      </c>
      <c r="M442" s="25">
        <v>0</v>
      </c>
      <c r="N442" s="25">
        <v>0</v>
      </c>
      <c r="O442" s="25">
        <v>0</v>
      </c>
      <c r="P442" s="25">
        <v>0.07</v>
      </c>
      <c r="Q442" s="25">
        <v>0</v>
      </c>
      <c r="R442" s="25">
        <v>0</v>
      </c>
      <c r="S442" s="25">
        <v>0</v>
      </c>
      <c r="T442" s="25"/>
      <c r="U442" s="73"/>
      <c r="V442" s="97">
        <f t="shared" si="13"/>
        <v>0.07</v>
      </c>
      <c r="W442" s="96"/>
    </row>
    <row r="443" spans="1:23" ht="12.75">
      <c r="A443" s="84">
        <v>268</v>
      </c>
      <c r="B443" s="23" t="s">
        <v>208</v>
      </c>
      <c r="C443" s="24">
        <v>32</v>
      </c>
      <c r="D443" s="24"/>
      <c r="E443" s="24" t="s">
        <v>157</v>
      </c>
      <c r="F443" s="25">
        <v>0</v>
      </c>
      <c r="G443" s="25">
        <v>0</v>
      </c>
      <c r="H443" s="25">
        <v>0</v>
      </c>
      <c r="I443" s="25">
        <f t="shared" si="12"/>
        <v>0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0.07</v>
      </c>
      <c r="Q443" s="25">
        <v>0</v>
      </c>
      <c r="R443" s="25">
        <v>0</v>
      </c>
      <c r="S443" s="25">
        <v>0</v>
      </c>
      <c r="T443" s="25"/>
      <c r="U443" s="73"/>
      <c r="V443" s="97">
        <f t="shared" si="13"/>
        <v>0.07</v>
      </c>
      <c r="W443" s="96"/>
    </row>
    <row r="444" spans="1:23" ht="12.75">
      <c r="A444" s="84">
        <v>269</v>
      </c>
      <c r="B444" s="23" t="s">
        <v>208</v>
      </c>
      <c r="C444" s="24">
        <v>40</v>
      </c>
      <c r="D444" s="24"/>
      <c r="E444" s="24" t="s">
        <v>157</v>
      </c>
      <c r="F444" s="25">
        <v>0.15483</v>
      </c>
      <c r="G444" s="25">
        <v>0</v>
      </c>
      <c r="H444" s="25">
        <v>0</v>
      </c>
      <c r="I444" s="25">
        <f t="shared" si="12"/>
        <v>0.01269</v>
      </c>
      <c r="J444" s="25">
        <v>0.00781</v>
      </c>
      <c r="K444" s="25">
        <v>0.00488</v>
      </c>
      <c r="L444" s="25">
        <v>0</v>
      </c>
      <c r="M444" s="25">
        <v>0</v>
      </c>
      <c r="N444" s="25">
        <v>0</v>
      </c>
      <c r="O444" s="25">
        <v>0</v>
      </c>
      <c r="P444" s="25">
        <v>0.03611</v>
      </c>
      <c r="Q444" s="25">
        <v>0.26673</v>
      </c>
      <c r="R444" s="25">
        <v>0.03025</v>
      </c>
      <c r="S444" s="25">
        <v>0.05139</v>
      </c>
      <c r="T444" s="25"/>
      <c r="U444" s="73"/>
      <c r="V444" s="97">
        <f t="shared" si="13"/>
        <v>0.552</v>
      </c>
      <c r="W444" s="96"/>
    </row>
    <row r="445" spans="1:23" ht="12.75">
      <c r="A445" s="84">
        <v>270</v>
      </c>
      <c r="B445" s="23" t="s">
        <v>208</v>
      </c>
      <c r="C445" s="24">
        <v>42</v>
      </c>
      <c r="D445" s="24"/>
      <c r="E445" s="24" t="s">
        <v>157</v>
      </c>
      <c r="F445" s="25">
        <v>0.14063</v>
      </c>
      <c r="G445" s="25">
        <v>0</v>
      </c>
      <c r="H445" s="25">
        <v>0</v>
      </c>
      <c r="I445" s="25">
        <f t="shared" si="12"/>
        <v>0.01438</v>
      </c>
      <c r="J445" s="25">
        <v>0.00877</v>
      </c>
      <c r="K445" s="25">
        <v>0.00561</v>
      </c>
      <c r="L445" s="25">
        <v>0</v>
      </c>
      <c r="M445" s="25">
        <v>0</v>
      </c>
      <c r="N445" s="25">
        <v>0</v>
      </c>
      <c r="O445" s="25">
        <v>0</v>
      </c>
      <c r="P445" s="25">
        <v>0.04033</v>
      </c>
      <c r="Q445" s="25">
        <v>0.29178</v>
      </c>
      <c r="R445" s="25">
        <v>0.0263</v>
      </c>
      <c r="S445" s="25">
        <v>0.03858</v>
      </c>
      <c r="T445" s="25"/>
      <c r="U445" s="73"/>
      <c r="V445" s="97">
        <f t="shared" si="13"/>
        <v>0.5519999999999999</v>
      </c>
      <c r="W445" s="96"/>
    </row>
    <row r="446" spans="1:23" ht="12.75">
      <c r="A446" s="84">
        <v>271</v>
      </c>
      <c r="B446" s="23" t="s">
        <v>208</v>
      </c>
      <c r="C446" s="24">
        <v>49</v>
      </c>
      <c r="D446" s="24"/>
      <c r="E446" s="24" t="s">
        <v>157</v>
      </c>
      <c r="F446" s="25">
        <v>0.13052</v>
      </c>
      <c r="G446" s="25">
        <v>0</v>
      </c>
      <c r="H446" s="25">
        <v>0</v>
      </c>
      <c r="I446" s="25">
        <f t="shared" si="12"/>
        <v>0.01337</v>
      </c>
      <c r="J446" s="25">
        <v>0.00828</v>
      </c>
      <c r="K446" s="25">
        <v>0.00509</v>
      </c>
      <c r="L446" s="25">
        <v>0</v>
      </c>
      <c r="M446" s="25">
        <v>0</v>
      </c>
      <c r="N446" s="25">
        <v>0</v>
      </c>
      <c r="O446" s="25">
        <v>0</v>
      </c>
      <c r="P446" s="25">
        <v>0.03725</v>
      </c>
      <c r="Q446" s="25">
        <v>0.2725</v>
      </c>
      <c r="R446" s="25">
        <v>0.02483</v>
      </c>
      <c r="S446" s="25">
        <v>0.07354</v>
      </c>
      <c r="T446" s="25"/>
      <c r="U446" s="73"/>
      <c r="V446" s="97">
        <f t="shared" si="13"/>
        <v>0.55201</v>
      </c>
      <c r="W446" s="96"/>
    </row>
    <row r="447" spans="1:23" ht="12.75">
      <c r="A447" s="84">
        <v>272</v>
      </c>
      <c r="B447" s="23" t="s">
        <v>208</v>
      </c>
      <c r="C447" s="24">
        <v>51</v>
      </c>
      <c r="D447" s="24"/>
      <c r="E447" s="24" t="s">
        <v>157</v>
      </c>
      <c r="F447" s="25">
        <v>0.13564</v>
      </c>
      <c r="G447" s="25">
        <v>0</v>
      </c>
      <c r="H447" s="25">
        <v>0</v>
      </c>
      <c r="I447" s="25">
        <f t="shared" si="12"/>
        <v>0.01384</v>
      </c>
      <c r="J447" s="25">
        <v>0.00844</v>
      </c>
      <c r="K447" s="25">
        <v>0.0054</v>
      </c>
      <c r="L447" s="25">
        <v>0</v>
      </c>
      <c r="M447" s="25">
        <v>0</v>
      </c>
      <c r="N447" s="25">
        <v>0</v>
      </c>
      <c r="O447" s="25">
        <v>0</v>
      </c>
      <c r="P447" s="25">
        <v>0.0388</v>
      </c>
      <c r="Q447" s="25">
        <v>0.28174</v>
      </c>
      <c r="R447" s="25">
        <v>0.02564</v>
      </c>
      <c r="S447" s="25">
        <v>0.05635</v>
      </c>
      <c r="T447" s="25"/>
      <c r="U447" s="73"/>
      <c r="V447" s="97">
        <f t="shared" si="13"/>
        <v>0.55201</v>
      </c>
      <c r="W447" s="96"/>
    </row>
    <row r="448" spans="1:23" ht="12.75">
      <c r="A448" s="84">
        <v>273</v>
      </c>
      <c r="B448" s="23" t="s">
        <v>208</v>
      </c>
      <c r="C448" s="24">
        <v>53</v>
      </c>
      <c r="D448" s="24"/>
      <c r="E448" s="24" t="s">
        <v>157</v>
      </c>
      <c r="F448" s="25">
        <v>0.13732</v>
      </c>
      <c r="G448" s="25">
        <v>0</v>
      </c>
      <c r="H448" s="25">
        <v>0</v>
      </c>
      <c r="I448" s="25">
        <f t="shared" si="12"/>
        <v>0.014199999999999999</v>
      </c>
      <c r="J448" s="25">
        <v>0.00879</v>
      </c>
      <c r="K448" s="25">
        <v>0.00541</v>
      </c>
      <c r="L448" s="25">
        <v>0</v>
      </c>
      <c r="M448" s="25">
        <v>0</v>
      </c>
      <c r="N448" s="25">
        <v>0</v>
      </c>
      <c r="O448" s="25">
        <v>0</v>
      </c>
      <c r="P448" s="25">
        <v>0.03957</v>
      </c>
      <c r="Q448" s="25">
        <v>0.28615</v>
      </c>
      <c r="R448" s="25">
        <v>0.02604</v>
      </c>
      <c r="S448" s="25">
        <v>0.04871</v>
      </c>
      <c r="T448" s="25"/>
      <c r="U448" s="73"/>
      <c r="V448" s="97">
        <f t="shared" si="13"/>
        <v>0.55199</v>
      </c>
      <c r="W448" s="96"/>
    </row>
    <row r="449" spans="1:23" ht="12.75">
      <c r="A449" s="84">
        <v>274</v>
      </c>
      <c r="B449" s="23" t="s">
        <v>209</v>
      </c>
      <c r="C449" s="24">
        <v>2</v>
      </c>
      <c r="D449" s="24"/>
      <c r="E449" s="24" t="s">
        <v>157</v>
      </c>
      <c r="F449" s="25">
        <v>0</v>
      </c>
      <c r="G449" s="25">
        <v>0</v>
      </c>
      <c r="H449" s="25">
        <v>0</v>
      </c>
      <c r="I449" s="25">
        <f t="shared" si="12"/>
        <v>0</v>
      </c>
      <c r="J449" s="25">
        <v>0</v>
      </c>
      <c r="K449" s="25">
        <v>0</v>
      </c>
      <c r="L449" s="25">
        <v>0</v>
      </c>
      <c r="M449" s="25">
        <v>0</v>
      </c>
      <c r="N449" s="25">
        <v>0</v>
      </c>
      <c r="O449" s="25">
        <v>0</v>
      </c>
      <c r="P449" s="25">
        <v>0.07</v>
      </c>
      <c r="Q449" s="25">
        <v>0</v>
      </c>
      <c r="R449" s="25">
        <v>0</v>
      </c>
      <c r="S449" s="25">
        <v>0</v>
      </c>
      <c r="T449" s="25"/>
      <c r="U449" s="73"/>
      <c r="V449" s="97">
        <f t="shared" si="13"/>
        <v>0.07</v>
      </c>
      <c r="W449" s="96"/>
    </row>
    <row r="450" spans="1:23" ht="12.75">
      <c r="A450" s="84">
        <v>275</v>
      </c>
      <c r="B450" s="26" t="s">
        <v>210</v>
      </c>
      <c r="C450" s="27">
        <v>18</v>
      </c>
      <c r="D450" s="27"/>
      <c r="E450" s="24" t="s">
        <v>157</v>
      </c>
      <c r="F450" s="25">
        <v>0.02708</v>
      </c>
      <c r="G450" s="25">
        <v>0</v>
      </c>
      <c r="H450" s="25">
        <v>0</v>
      </c>
      <c r="I450" s="25">
        <f t="shared" si="12"/>
        <v>0</v>
      </c>
      <c r="J450" s="25">
        <v>0</v>
      </c>
      <c r="K450" s="25">
        <v>0</v>
      </c>
      <c r="L450" s="25">
        <v>0</v>
      </c>
      <c r="M450" s="25">
        <v>0</v>
      </c>
      <c r="N450" s="25">
        <v>0</v>
      </c>
      <c r="O450" s="25">
        <v>0</v>
      </c>
      <c r="P450" s="25">
        <v>0.0514</v>
      </c>
      <c r="Q450" s="25">
        <v>0.25144</v>
      </c>
      <c r="R450" s="25">
        <v>0.00339</v>
      </c>
      <c r="S450" s="25">
        <v>0.0397</v>
      </c>
      <c r="T450" s="25"/>
      <c r="U450" s="73"/>
      <c r="V450" s="97">
        <f t="shared" si="13"/>
        <v>0.37301</v>
      </c>
      <c r="W450" s="96"/>
    </row>
    <row r="451" spans="1:23" ht="12.75">
      <c r="A451" s="84">
        <v>276</v>
      </c>
      <c r="B451" s="26" t="s">
        <v>210</v>
      </c>
      <c r="C451" s="27">
        <v>19</v>
      </c>
      <c r="D451" s="27"/>
      <c r="E451" s="24" t="s">
        <v>157</v>
      </c>
      <c r="F451" s="25">
        <v>0</v>
      </c>
      <c r="G451" s="25">
        <v>0</v>
      </c>
      <c r="H451" s="25">
        <v>0</v>
      </c>
      <c r="I451" s="25">
        <f t="shared" si="12"/>
        <v>0</v>
      </c>
      <c r="J451" s="25">
        <v>0</v>
      </c>
      <c r="K451" s="25">
        <v>0</v>
      </c>
      <c r="L451" s="25">
        <v>0</v>
      </c>
      <c r="M451" s="25">
        <v>0</v>
      </c>
      <c r="N451" s="25">
        <v>0</v>
      </c>
      <c r="O451" s="25">
        <v>0</v>
      </c>
      <c r="P451" s="25">
        <v>0.026</v>
      </c>
      <c r="Q451" s="25">
        <v>0</v>
      </c>
      <c r="R451" s="25">
        <v>0</v>
      </c>
      <c r="S451" s="25">
        <v>0</v>
      </c>
      <c r="T451" s="25"/>
      <c r="U451" s="73"/>
      <c r="V451" s="97">
        <f t="shared" si="13"/>
        <v>0.026</v>
      </c>
      <c r="W451" s="96"/>
    </row>
    <row r="452" spans="1:23" ht="12.75">
      <c r="A452" s="84">
        <v>277</v>
      </c>
      <c r="B452" s="26" t="s">
        <v>211</v>
      </c>
      <c r="C452" s="27">
        <v>5</v>
      </c>
      <c r="D452" s="27"/>
      <c r="E452" s="24" t="s">
        <v>157</v>
      </c>
      <c r="F452" s="25">
        <v>0</v>
      </c>
      <c r="G452" s="25">
        <v>0</v>
      </c>
      <c r="H452" s="25">
        <v>0</v>
      </c>
      <c r="I452" s="25">
        <f t="shared" si="12"/>
        <v>0</v>
      </c>
      <c r="J452" s="25">
        <v>0</v>
      </c>
      <c r="K452" s="25">
        <v>0</v>
      </c>
      <c r="L452" s="25">
        <v>0</v>
      </c>
      <c r="M452" s="25">
        <v>0</v>
      </c>
      <c r="N452" s="25">
        <v>0</v>
      </c>
      <c r="O452" s="25">
        <v>0</v>
      </c>
      <c r="P452" s="25">
        <v>0.048</v>
      </c>
      <c r="Q452" s="25">
        <v>0</v>
      </c>
      <c r="R452" s="25">
        <v>0</v>
      </c>
      <c r="S452" s="25">
        <v>0</v>
      </c>
      <c r="T452" s="25"/>
      <c r="U452" s="73"/>
      <c r="V452" s="97">
        <f t="shared" si="13"/>
        <v>0.048</v>
      </c>
      <c r="W452" s="96"/>
    </row>
    <row r="453" spans="1:23" ht="12.75">
      <c r="A453" s="84">
        <v>278</v>
      </c>
      <c r="B453" s="26" t="s">
        <v>211</v>
      </c>
      <c r="C453" s="27">
        <v>6</v>
      </c>
      <c r="D453" s="27"/>
      <c r="E453" s="24" t="s">
        <v>157</v>
      </c>
      <c r="F453" s="25">
        <v>0</v>
      </c>
      <c r="G453" s="25">
        <v>0</v>
      </c>
      <c r="H453" s="25">
        <v>0</v>
      </c>
      <c r="I453" s="25">
        <f t="shared" si="12"/>
        <v>0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0.054</v>
      </c>
      <c r="Q453" s="25">
        <v>0</v>
      </c>
      <c r="R453" s="25">
        <v>0</v>
      </c>
      <c r="S453" s="25">
        <v>0</v>
      </c>
      <c r="T453" s="25"/>
      <c r="U453" s="73"/>
      <c r="V453" s="97">
        <f t="shared" si="13"/>
        <v>0.054</v>
      </c>
      <c r="W453" s="96"/>
    </row>
    <row r="454" spans="1:22" ht="12.75">
      <c r="A454" s="3"/>
      <c r="B454" s="118" t="s">
        <v>368</v>
      </c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98"/>
    </row>
    <row r="455" spans="1:22" ht="12.75">
      <c r="A455" s="3"/>
      <c r="B455" s="49" t="s">
        <v>369</v>
      </c>
      <c r="C455" s="49" t="s">
        <v>379</v>
      </c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98"/>
    </row>
    <row r="456" spans="1:22" ht="12.75">
      <c r="A456" s="3"/>
      <c r="B456" s="3"/>
      <c r="C456" s="3" t="s">
        <v>578</v>
      </c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98"/>
    </row>
    <row r="457" spans="1:22" ht="12.75">
      <c r="A457" s="3"/>
      <c r="B457" s="3"/>
      <c r="C457" s="3" t="s">
        <v>577</v>
      </c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98"/>
    </row>
    <row r="458" spans="1:22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98"/>
    </row>
    <row r="459" spans="1:22" ht="12.75">
      <c r="A459" s="3"/>
      <c r="B459" s="3"/>
      <c r="C459" s="28"/>
      <c r="D459" s="28"/>
      <c r="E459" s="29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98"/>
    </row>
    <row r="460" spans="1:22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98"/>
    </row>
    <row r="461" spans="1:22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98"/>
    </row>
    <row r="462" spans="1:22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98"/>
    </row>
    <row r="463" spans="1:22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98"/>
    </row>
    <row r="464" spans="1:22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98"/>
    </row>
    <row r="465" spans="1:22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98"/>
    </row>
    <row r="466" spans="1:22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98"/>
    </row>
    <row r="467" spans="1:22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98"/>
    </row>
    <row r="468" spans="1:22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98"/>
    </row>
    <row r="469" spans="1:22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98"/>
    </row>
    <row r="470" spans="1:22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98"/>
    </row>
    <row r="471" spans="1:22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98"/>
    </row>
    <row r="472" spans="1:22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98"/>
    </row>
    <row r="473" spans="1:22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98"/>
    </row>
    <row r="474" spans="1:22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98"/>
    </row>
    <row r="475" spans="1:22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98"/>
    </row>
    <row r="476" spans="1:22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98"/>
    </row>
    <row r="477" spans="1:22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98"/>
    </row>
    <row r="478" spans="1:22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98"/>
    </row>
    <row r="479" spans="1:22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98"/>
    </row>
    <row r="480" spans="1:22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98"/>
    </row>
    <row r="481" spans="1:22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98"/>
    </row>
    <row r="482" spans="1:22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98"/>
    </row>
    <row r="483" spans="1:22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98"/>
    </row>
    <row r="484" spans="1:22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98"/>
    </row>
    <row r="485" spans="1:22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98"/>
    </row>
    <row r="486" spans="1:22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98"/>
    </row>
    <row r="487" spans="1:22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98"/>
    </row>
    <row r="488" spans="1:22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98"/>
    </row>
    <row r="489" spans="1:22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98"/>
    </row>
    <row r="490" spans="1:22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98"/>
    </row>
    <row r="491" spans="1:22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98"/>
    </row>
    <row r="492" spans="1:22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98"/>
    </row>
    <row r="493" spans="1:22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98"/>
    </row>
    <row r="494" spans="1:22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98"/>
    </row>
    <row r="495" spans="1:22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98"/>
    </row>
    <row r="496" spans="1:22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98"/>
    </row>
    <row r="497" spans="1:22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98"/>
    </row>
    <row r="498" spans="1:22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98"/>
    </row>
    <row r="499" spans="1:22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98"/>
    </row>
    <row r="500" spans="1:22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98"/>
    </row>
    <row r="501" spans="1:22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98"/>
    </row>
    <row r="502" spans="1:22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98"/>
    </row>
    <row r="503" spans="1:22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98"/>
    </row>
    <row r="504" spans="1:22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98"/>
    </row>
    <row r="505" spans="1:22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98"/>
    </row>
    <row r="506" spans="1:22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98"/>
    </row>
    <row r="507" spans="1:22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98"/>
    </row>
    <row r="508" spans="1:22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98"/>
    </row>
    <row r="509" spans="1:22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98"/>
    </row>
    <row r="510" spans="1:22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98"/>
    </row>
    <row r="511" spans="1:22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98"/>
    </row>
    <row r="512" spans="1:22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98"/>
    </row>
    <row r="513" spans="1:22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98"/>
    </row>
    <row r="514" spans="1:22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98"/>
    </row>
    <row r="515" spans="1:22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98"/>
    </row>
    <row r="516" spans="1:22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98"/>
    </row>
    <row r="517" spans="1:22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98"/>
    </row>
    <row r="518" spans="1:22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98"/>
    </row>
    <row r="519" spans="1:22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98"/>
    </row>
    <row r="520" spans="1:22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98"/>
    </row>
    <row r="521" spans="1:22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98"/>
    </row>
    <row r="522" spans="1:22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98"/>
    </row>
    <row r="523" spans="1:22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98"/>
    </row>
    <row r="524" spans="1:22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98"/>
    </row>
    <row r="525" spans="1:22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98"/>
    </row>
    <row r="526" spans="1:22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98"/>
    </row>
    <row r="527" spans="1:22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98"/>
    </row>
    <row r="528" spans="1:22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98"/>
    </row>
    <row r="529" spans="1:22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98"/>
    </row>
    <row r="530" spans="1:22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98"/>
    </row>
    <row r="531" spans="1:22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98"/>
    </row>
    <row r="532" spans="1:22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98"/>
    </row>
    <row r="533" spans="1:22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98"/>
    </row>
    <row r="534" spans="1:22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98"/>
    </row>
    <row r="535" spans="1:22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98"/>
    </row>
    <row r="536" spans="1:22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98"/>
    </row>
    <row r="537" spans="1:22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98"/>
    </row>
    <row r="538" spans="1:22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98"/>
    </row>
    <row r="539" spans="1:22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98"/>
    </row>
    <row r="540" spans="1:22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98"/>
    </row>
    <row r="541" spans="1:22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98"/>
    </row>
    <row r="542" spans="1:22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98"/>
    </row>
    <row r="543" spans="1:22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98"/>
    </row>
    <row r="544" spans="1:22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98"/>
    </row>
    <row r="545" spans="1:22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98"/>
    </row>
    <row r="546" spans="1:22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98"/>
    </row>
    <row r="547" spans="1:22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98"/>
    </row>
    <row r="548" spans="1:22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98"/>
    </row>
    <row r="549" spans="1:22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98"/>
    </row>
    <row r="550" spans="1:22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98"/>
    </row>
    <row r="551" spans="1:22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98"/>
    </row>
    <row r="552" spans="1:22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98"/>
    </row>
    <row r="553" spans="1:22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98"/>
    </row>
    <row r="554" spans="1:22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98"/>
    </row>
    <row r="555" spans="1:22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98"/>
    </row>
    <row r="556" spans="1:22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98"/>
    </row>
    <row r="557" spans="1:22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98"/>
    </row>
    <row r="558" spans="1:22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98"/>
    </row>
    <row r="559" spans="1:22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98"/>
    </row>
    <row r="560" spans="1:22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98"/>
    </row>
    <row r="561" spans="1:22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98"/>
    </row>
    <row r="562" spans="1:22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98"/>
    </row>
    <row r="563" spans="1:22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98"/>
    </row>
    <row r="564" spans="1:22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98"/>
    </row>
    <row r="565" spans="1:22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98"/>
    </row>
    <row r="566" spans="1:22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98"/>
    </row>
    <row r="567" spans="1:22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98"/>
    </row>
    <row r="568" spans="1:22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98"/>
    </row>
    <row r="569" spans="1:22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98"/>
    </row>
    <row r="570" spans="1:22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98"/>
    </row>
    <row r="571" spans="1:22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98"/>
    </row>
    <row r="572" spans="1:22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98"/>
    </row>
    <row r="573" spans="1:22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98"/>
    </row>
    <row r="574" spans="1:22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98"/>
    </row>
    <row r="575" spans="1:22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98"/>
    </row>
    <row r="576" spans="1:22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98"/>
    </row>
    <row r="577" spans="1:22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98"/>
    </row>
    <row r="578" spans="1:22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98"/>
    </row>
    <row r="579" spans="1:22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98"/>
    </row>
    <row r="580" spans="1:22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98"/>
    </row>
    <row r="581" spans="1:22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98"/>
    </row>
    <row r="582" spans="1:22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98"/>
    </row>
    <row r="583" spans="1:22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98"/>
    </row>
    <row r="584" spans="1:22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98"/>
    </row>
    <row r="585" spans="1:22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98"/>
    </row>
    <row r="586" spans="1:22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98"/>
    </row>
    <row r="587" spans="1:22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98"/>
    </row>
    <row r="588" spans="1:22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98"/>
    </row>
    <row r="589" spans="1:22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98"/>
    </row>
    <row r="590" spans="1:22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98"/>
    </row>
    <row r="591" spans="1:22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98"/>
    </row>
    <row r="592" spans="1:22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98"/>
    </row>
    <row r="593" spans="1:22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98"/>
    </row>
    <row r="594" spans="1:22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98"/>
    </row>
    <row r="595" spans="1:22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98"/>
    </row>
    <row r="596" spans="1:22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98"/>
    </row>
    <row r="597" spans="1:22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98"/>
    </row>
    <row r="598" spans="1:22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98"/>
    </row>
    <row r="599" spans="1:22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98"/>
    </row>
    <row r="600" spans="1:22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98"/>
    </row>
    <row r="601" spans="1:22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98"/>
    </row>
    <row r="602" spans="1:22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98"/>
    </row>
    <row r="603" spans="1:22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98"/>
    </row>
    <row r="604" spans="1:22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98"/>
    </row>
    <row r="605" spans="1:22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98"/>
    </row>
    <row r="606" spans="1:22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98"/>
    </row>
    <row r="607" spans="1:22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98"/>
    </row>
    <row r="608" spans="1:22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98"/>
    </row>
    <row r="609" spans="1:22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98"/>
    </row>
    <row r="610" spans="1:22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98"/>
    </row>
    <row r="611" spans="1:22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98"/>
    </row>
    <row r="612" spans="1:22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98"/>
    </row>
    <row r="613" spans="1:22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98"/>
    </row>
    <row r="614" spans="1:22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98"/>
    </row>
    <row r="615" spans="1:22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98"/>
    </row>
    <row r="616" spans="1:22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98"/>
    </row>
    <row r="617" spans="1:22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98"/>
    </row>
    <row r="618" spans="1:22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98"/>
    </row>
    <row r="619" spans="1:22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98"/>
    </row>
    <row r="620" spans="1:22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98"/>
    </row>
    <row r="621" spans="1:22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98"/>
    </row>
    <row r="622" spans="1:22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98"/>
    </row>
    <row r="623" spans="1:22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98"/>
    </row>
    <row r="624" spans="1:22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98"/>
    </row>
    <row r="625" spans="1:22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98"/>
    </row>
    <row r="626" spans="1:22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98"/>
    </row>
    <row r="627" spans="1:22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98"/>
    </row>
    <row r="628" spans="1:22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98"/>
    </row>
    <row r="629" spans="1:22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98"/>
    </row>
    <row r="630" spans="1:22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98"/>
    </row>
    <row r="631" spans="1:22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98"/>
    </row>
  </sheetData>
  <mergeCells count="278">
    <mergeCell ref="A1:V1"/>
    <mergeCell ref="A2:V2"/>
    <mergeCell ref="E3:E6"/>
    <mergeCell ref="A3:A6"/>
    <mergeCell ref="B3:C4"/>
    <mergeCell ref="B5:B6"/>
    <mergeCell ref="C5:C6"/>
    <mergeCell ref="D3:D6"/>
    <mergeCell ref="O3:O5"/>
    <mergeCell ref="P3:P5"/>
    <mergeCell ref="F3:F5"/>
    <mergeCell ref="G3:G5"/>
    <mergeCell ref="H3:H5"/>
    <mergeCell ref="U3:U5"/>
    <mergeCell ref="V3:V5"/>
    <mergeCell ref="I4:I5"/>
    <mergeCell ref="J4:M4"/>
    <mergeCell ref="Q3:Q5"/>
    <mergeCell ref="R3:R5"/>
    <mergeCell ref="S3:S5"/>
    <mergeCell ref="T3:T5"/>
    <mergeCell ref="I3:M3"/>
    <mergeCell ref="N3:N5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41:A42"/>
    <mergeCell ref="B41:B42"/>
    <mergeCell ref="C41:C42"/>
    <mergeCell ref="A46:A47"/>
    <mergeCell ref="B46:B47"/>
    <mergeCell ref="C46:C47"/>
    <mergeCell ref="A64:A69"/>
    <mergeCell ref="B64:B69"/>
    <mergeCell ref="C64:C69"/>
    <mergeCell ref="A70:A71"/>
    <mergeCell ref="B70:B71"/>
    <mergeCell ref="C70:C71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6"/>
    <mergeCell ref="B81:B86"/>
    <mergeCell ref="C81:C86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100:A105"/>
    <mergeCell ref="B100:B105"/>
    <mergeCell ref="C100:C105"/>
    <mergeCell ref="A106:A107"/>
    <mergeCell ref="B106:B107"/>
    <mergeCell ref="C106:C107"/>
    <mergeCell ref="A108:A113"/>
    <mergeCell ref="B108:B113"/>
    <mergeCell ref="C108:C113"/>
    <mergeCell ref="A114:A119"/>
    <mergeCell ref="B114:B119"/>
    <mergeCell ref="C114:C119"/>
    <mergeCell ref="A120:A122"/>
    <mergeCell ref="B120:B122"/>
    <mergeCell ref="C120:C122"/>
    <mergeCell ref="A123:A125"/>
    <mergeCell ref="B123:B125"/>
    <mergeCell ref="C123:C125"/>
    <mergeCell ref="A162:A163"/>
    <mergeCell ref="B162:B163"/>
    <mergeCell ref="C162:C163"/>
    <mergeCell ref="A165:A166"/>
    <mergeCell ref="B165:B166"/>
    <mergeCell ref="C165:C166"/>
    <mergeCell ref="A167:A168"/>
    <mergeCell ref="B167:B168"/>
    <mergeCell ref="C167:C168"/>
    <mergeCell ref="A191:A192"/>
    <mergeCell ref="B191:B192"/>
    <mergeCell ref="C191:C192"/>
    <mergeCell ref="A208:A210"/>
    <mergeCell ref="B208:B210"/>
    <mergeCell ref="C208:C210"/>
    <mergeCell ref="A212:A213"/>
    <mergeCell ref="B212:B213"/>
    <mergeCell ref="C212:C213"/>
    <mergeCell ref="A218:A219"/>
    <mergeCell ref="B218:B219"/>
    <mergeCell ref="C218:C219"/>
    <mergeCell ref="A223:A225"/>
    <mergeCell ref="B223:B225"/>
    <mergeCell ref="C223:C225"/>
    <mergeCell ref="A226:A227"/>
    <mergeCell ref="B226:B227"/>
    <mergeCell ref="C226:C227"/>
    <mergeCell ref="A228:A229"/>
    <mergeCell ref="B228:B229"/>
    <mergeCell ref="C228:C229"/>
    <mergeCell ref="A242:A243"/>
    <mergeCell ref="B242:B243"/>
    <mergeCell ref="C242:C243"/>
    <mergeCell ref="A248:A253"/>
    <mergeCell ref="B248:B253"/>
    <mergeCell ref="C248:C253"/>
    <mergeCell ref="A254:A259"/>
    <mergeCell ref="B254:B259"/>
    <mergeCell ref="C254:C259"/>
    <mergeCell ref="A260:A265"/>
    <mergeCell ref="B260:B265"/>
    <mergeCell ref="C260:C265"/>
    <mergeCell ref="A266:A271"/>
    <mergeCell ref="B266:B271"/>
    <mergeCell ref="C266:C271"/>
    <mergeCell ref="A272:A277"/>
    <mergeCell ref="B272:B277"/>
    <mergeCell ref="C272:C277"/>
    <mergeCell ref="A278:A279"/>
    <mergeCell ref="B278:B279"/>
    <mergeCell ref="C278:C279"/>
    <mergeCell ref="A280:A281"/>
    <mergeCell ref="B280:B281"/>
    <mergeCell ref="C280:C281"/>
    <mergeCell ref="A282:A283"/>
    <mergeCell ref="B282:B283"/>
    <mergeCell ref="C282:C283"/>
    <mergeCell ref="A284:A285"/>
    <mergeCell ref="B284:B285"/>
    <mergeCell ref="C284:C285"/>
    <mergeCell ref="A286:A287"/>
    <mergeCell ref="B286:B287"/>
    <mergeCell ref="C286:C287"/>
    <mergeCell ref="A288:A289"/>
    <mergeCell ref="B288:B289"/>
    <mergeCell ref="C288:C289"/>
    <mergeCell ref="A290:A291"/>
    <mergeCell ref="B290:B291"/>
    <mergeCell ref="C290:C291"/>
    <mergeCell ref="A292:A293"/>
    <mergeCell ref="B292:B293"/>
    <mergeCell ref="C292:C293"/>
    <mergeCell ref="A294:A295"/>
    <mergeCell ref="B294:B295"/>
    <mergeCell ref="C294:C295"/>
    <mergeCell ref="A296:A297"/>
    <mergeCell ref="B296:B297"/>
    <mergeCell ref="C296:C297"/>
    <mergeCell ref="A298:A299"/>
    <mergeCell ref="B298:B299"/>
    <mergeCell ref="C298:C299"/>
    <mergeCell ref="A300:A301"/>
    <mergeCell ref="B300:B301"/>
    <mergeCell ref="C300:C301"/>
    <mergeCell ref="A303:A304"/>
    <mergeCell ref="B303:B304"/>
    <mergeCell ref="C303:C304"/>
    <mergeCell ref="A308:A309"/>
    <mergeCell ref="B308:B309"/>
    <mergeCell ref="C308:C309"/>
    <mergeCell ref="A311:A312"/>
    <mergeCell ref="B311:B312"/>
    <mergeCell ref="C311:C312"/>
    <mergeCell ref="A314:A315"/>
    <mergeCell ref="B314:B315"/>
    <mergeCell ref="C314:C315"/>
    <mergeCell ref="A322:A324"/>
    <mergeCell ref="B322:B324"/>
    <mergeCell ref="C322:C324"/>
    <mergeCell ref="A325:A327"/>
    <mergeCell ref="B325:B327"/>
    <mergeCell ref="C325:C327"/>
    <mergeCell ref="A329:A334"/>
    <mergeCell ref="B329:B334"/>
    <mergeCell ref="C329:C334"/>
    <mergeCell ref="A335:A340"/>
    <mergeCell ref="B335:B340"/>
    <mergeCell ref="C335:C340"/>
    <mergeCell ref="A341:A346"/>
    <mergeCell ref="B341:B346"/>
    <mergeCell ref="C341:C346"/>
    <mergeCell ref="A347:A352"/>
    <mergeCell ref="B347:B352"/>
    <mergeCell ref="C347:C352"/>
    <mergeCell ref="A353:A358"/>
    <mergeCell ref="B353:B358"/>
    <mergeCell ref="C353:C358"/>
    <mergeCell ref="A359:A364"/>
    <mergeCell ref="B359:B364"/>
    <mergeCell ref="C359:C364"/>
    <mergeCell ref="A366:A369"/>
    <mergeCell ref="B366:B369"/>
    <mergeCell ref="C366:C369"/>
    <mergeCell ref="A370:A371"/>
    <mergeCell ref="B370:B371"/>
    <mergeCell ref="C370:C371"/>
    <mergeCell ref="A372:A373"/>
    <mergeCell ref="B372:B373"/>
    <mergeCell ref="C372:C373"/>
    <mergeCell ref="A374:A375"/>
    <mergeCell ref="B374:B375"/>
    <mergeCell ref="C374:C375"/>
    <mergeCell ref="A376:A377"/>
    <mergeCell ref="B376:B377"/>
    <mergeCell ref="C376:C377"/>
    <mergeCell ref="A378:A379"/>
    <mergeCell ref="B378:B379"/>
    <mergeCell ref="C378:C379"/>
    <mergeCell ref="A380:A382"/>
    <mergeCell ref="B380:B382"/>
    <mergeCell ref="C380:C382"/>
    <mergeCell ref="A383:A384"/>
    <mergeCell ref="B383:B384"/>
    <mergeCell ref="C383:C384"/>
    <mergeCell ref="A385:A388"/>
    <mergeCell ref="B385:B388"/>
    <mergeCell ref="C385:C388"/>
    <mergeCell ref="A389:A390"/>
    <mergeCell ref="B389:B390"/>
    <mergeCell ref="C389:C390"/>
    <mergeCell ref="A391:A392"/>
    <mergeCell ref="B391:B392"/>
    <mergeCell ref="C391:C392"/>
    <mergeCell ref="A393:A395"/>
    <mergeCell ref="B393:B395"/>
    <mergeCell ref="C393:C395"/>
    <mergeCell ref="A396:A401"/>
    <mergeCell ref="B396:B401"/>
    <mergeCell ref="C396:C401"/>
    <mergeCell ref="A413:A414"/>
    <mergeCell ref="B413:B414"/>
    <mergeCell ref="C413:C414"/>
    <mergeCell ref="A415:A416"/>
    <mergeCell ref="B415:B416"/>
    <mergeCell ref="C415:C416"/>
    <mergeCell ref="A417:A418"/>
    <mergeCell ref="B417:B418"/>
    <mergeCell ref="C417:C418"/>
    <mergeCell ref="A419:A420"/>
    <mergeCell ref="B419:B420"/>
    <mergeCell ref="C419:C420"/>
    <mergeCell ref="A421:A422"/>
    <mergeCell ref="B421:B422"/>
    <mergeCell ref="C421:C422"/>
    <mergeCell ref="A434:A436"/>
    <mergeCell ref="B434:B436"/>
    <mergeCell ref="C434:C436"/>
    <mergeCell ref="A423:A425"/>
    <mergeCell ref="B423:B425"/>
    <mergeCell ref="C423:C425"/>
    <mergeCell ref="A430:A432"/>
    <mergeCell ref="B430:B432"/>
    <mergeCell ref="C430:C432"/>
  </mergeCells>
  <printOptions/>
  <pageMargins left="0.1968503937007874" right="0" top="0.35" bottom="0.1968503937007874" header="0.25" footer="0.5118110236220472"/>
  <pageSetup fitToHeight="24" horizontalDpi="600" verticalDpi="600" orientation="landscape" paperSize="9" scale="64" r:id="rId1"/>
  <rowBreaks count="3" manualBreakCount="3">
    <brk id="319" max="21" man="1"/>
    <brk id="384" max="255" man="1"/>
    <brk id="4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8"/>
  <sheetViews>
    <sheetView zoomScalePageLayoutView="0" workbookViewId="0" topLeftCell="A1">
      <pane xSplit="3" ySplit="6" topLeftCell="J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IV2"/>
    </sheetView>
  </sheetViews>
  <sheetFormatPr defaultColWidth="9.00390625" defaultRowHeight="12.75" outlineLevelCol="1"/>
  <cols>
    <col min="1" max="1" width="9.125" style="8" customWidth="1"/>
    <col min="2" max="2" width="25.375" style="2" customWidth="1"/>
    <col min="3" max="3" width="12.25390625" style="8" customWidth="1"/>
    <col min="4" max="4" width="11.125" style="4" customWidth="1"/>
    <col min="5" max="14" width="9.125" style="4" customWidth="1"/>
    <col min="15" max="15" width="14.375" style="4" customWidth="1"/>
    <col min="16" max="16" width="11.125" style="4" customWidth="1"/>
    <col min="17" max="19" width="9.125" style="4" customWidth="1"/>
    <col min="20" max="20" width="9.125" style="9" customWidth="1"/>
    <col min="21" max="21" width="16.375" style="10" hidden="1" customWidth="1" outlineLevel="1"/>
    <col min="22" max="22" width="12.625" style="8" hidden="1" customWidth="1" outlineLevel="1"/>
    <col min="23" max="23" width="0" style="8" hidden="1" customWidth="1" outlineLevel="1"/>
    <col min="24" max="24" width="9.125" style="8" customWidth="1" collapsed="1"/>
    <col min="25" max="16384" width="9.125" style="8" customWidth="1"/>
  </cols>
  <sheetData>
    <row r="1" spans="1:22" s="49" customFormat="1" ht="15.75">
      <c r="A1" s="205" t="s">
        <v>356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</row>
    <row r="2" spans="1:22" s="49" customFormat="1" ht="15.75">
      <c r="A2" s="206" t="s">
        <v>360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5" ht="30" customHeight="1">
      <c r="A3" s="201" t="s">
        <v>322</v>
      </c>
      <c r="B3" s="200" t="s">
        <v>142</v>
      </c>
      <c r="C3" s="226" t="s">
        <v>366</v>
      </c>
      <c r="D3" s="196" t="s">
        <v>128</v>
      </c>
      <c r="E3" s="196" t="s">
        <v>129</v>
      </c>
      <c r="F3" s="196" t="s">
        <v>130</v>
      </c>
      <c r="G3" s="232" t="s">
        <v>146</v>
      </c>
      <c r="H3" s="232"/>
      <c r="I3" s="232"/>
      <c r="J3" s="232"/>
      <c r="K3" s="232"/>
      <c r="L3" s="196" t="s">
        <v>131</v>
      </c>
      <c r="M3" s="196" t="s">
        <v>134</v>
      </c>
      <c r="N3" s="196" t="s">
        <v>132</v>
      </c>
      <c r="O3" s="220" t="s">
        <v>147</v>
      </c>
      <c r="P3" s="221" t="s">
        <v>148</v>
      </c>
      <c r="Q3" s="196" t="s">
        <v>133</v>
      </c>
      <c r="R3" s="196" t="s">
        <v>141</v>
      </c>
      <c r="S3" s="223" t="s">
        <v>367</v>
      </c>
      <c r="T3" s="197" t="s">
        <v>352</v>
      </c>
      <c r="U3" s="198" t="s">
        <v>135</v>
      </c>
      <c r="V3" s="199" t="s">
        <v>136</v>
      </c>
      <c r="W3" s="7"/>
      <c r="X3" s="13"/>
      <c r="Y3" s="11"/>
    </row>
    <row r="4" spans="1:25" ht="12.75" customHeight="1">
      <c r="A4" s="201"/>
      <c r="B4" s="200"/>
      <c r="C4" s="227"/>
      <c r="D4" s="196"/>
      <c r="E4" s="196"/>
      <c r="F4" s="196"/>
      <c r="G4" s="232" t="s">
        <v>124</v>
      </c>
      <c r="H4" s="232" t="s">
        <v>354</v>
      </c>
      <c r="I4" s="232"/>
      <c r="J4" s="232"/>
      <c r="K4" s="232"/>
      <c r="L4" s="196"/>
      <c r="M4" s="196"/>
      <c r="N4" s="196"/>
      <c r="O4" s="220"/>
      <c r="P4" s="221"/>
      <c r="Q4" s="196"/>
      <c r="R4" s="196"/>
      <c r="S4" s="224"/>
      <c r="T4" s="197"/>
      <c r="U4" s="198"/>
      <c r="V4" s="199"/>
      <c r="W4" s="7"/>
      <c r="X4" s="13"/>
      <c r="Y4" s="11"/>
    </row>
    <row r="5" spans="1:25" ht="129" customHeight="1">
      <c r="A5" s="201"/>
      <c r="B5" s="200"/>
      <c r="C5" s="228"/>
      <c r="D5" s="196"/>
      <c r="E5" s="196"/>
      <c r="F5" s="196"/>
      <c r="G5" s="232"/>
      <c r="H5" s="74" t="s">
        <v>125</v>
      </c>
      <c r="I5" s="74" t="s">
        <v>126</v>
      </c>
      <c r="J5" s="74" t="s">
        <v>127</v>
      </c>
      <c r="K5" s="74" t="s">
        <v>152</v>
      </c>
      <c r="L5" s="196"/>
      <c r="M5" s="196"/>
      <c r="N5" s="196"/>
      <c r="O5" s="220"/>
      <c r="P5" s="221"/>
      <c r="Q5" s="196"/>
      <c r="R5" s="196"/>
      <c r="S5" s="225"/>
      <c r="T5" s="197"/>
      <c r="U5" s="198"/>
      <c r="V5" s="199"/>
      <c r="W5" s="14"/>
      <c r="X5" s="15"/>
      <c r="Y5" s="11"/>
    </row>
    <row r="6" spans="1:25" ht="15" customHeight="1">
      <c r="A6" s="201"/>
      <c r="B6" s="200"/>
      <c r="C6" s="20"/>
      <c r="D6" s="82" t="s">
        <v>351</v>
      </c>
      <c r="E6" s="82" t="s">
        <v>351</v>
      </c>
      <c r="F6" s="82" t="s">
        <v>351</v>
      </c>
      <c r="G6" s="82" t="s">
        <v>351</v>
      </c>
      <c r="H6" s="82" t="s">
        <v>351</v>
      </c>
      <c r="I6" s="82" t="s">
        <v>351</v>
      </c>
      <c r="J6" s="82" t="s">
        <v>351</v>
      </c>
      <c r="K6" s="82" t="s">
        <v>351</v>
      </c>
      <c r="L6" s="82" t="s">
        <v>351</v>
      </c>
      <c r="M6" s="82" t="s">
        <v>351</v>
      </c>
      <c r="N6" s="82" t="s">
        <v>351</v>
      </c>
      <c r="O6" s="82" t="s">
        <v>351</v>
      </c>
      <c r="P6" s="82" t="s">
        <v>351</v>
      </c>
      <c r="Q6" s="82" t="s">
        <v>351</v>
      </c>
      <c r="R6" s="82" t="s">
        <v>351</v>
      </c>
      <c r="S6" s="82" t="s">
        <v>351</v>
      </c>
      <c r="T6" s="89" t="s">
        <v>351</v>
      </c>
      <c r="U6" s="12"/>
      <c r="V6" s="75"/>
      <c r="W6" s="14"/>
      <c r="X6" s="15"/>
      <c r="Y6" s="11"/>
    </row>
    <row r="7" spans="1:25" ht="15" customHeight="1">
      <c r="A7" s="105">
        <v>1</v>
      </c>
      <c r="B7" s="20">
        <v>2</v>
      </c>
      <c r="C7" s="20">
        <v>3</v>
      </c>
      <c r="D7" s="105">
        <v>4</v>
      </c>
      <c r="E7" s="20">
        <v>5</v>
      </c>
      <c r="F7" s="20">
        <v>6</v>
      </c>
      <c r="G7" s="105">
        <v>7</v>
      </c>
      <c r="H7" s="20">
        <v>8</v>
      </c>
      <c r="I7" s="20">
        <v>9</v>
      </c>
      <c r="J7" s="105">
        <v>10</v>
      </c>
      <c r="K7" s="20">
        <v>11</v>
      </c>
      <c r="L7" s="20">
        <v>12</v>
      </c>
      <c r="M7" s="105">
        <v>13</v>
      </c>
      <c r="N7" s="20">
        <v>14</v>
      </c>
      <c r="O7" s="20">
        <v>15</v>
      </c>
      <c r="P7" s="105">
        <v>16</v>
      </c>
      <c r="Q7" s="20">
        <v>17</v>
      </c>
      <c r="R7" s="20">
        <v>18</v>
      </c>
      <c r="S7" s="105">
        <v>19</v>
      </c>
      <c r="T7" s="20">
        <v>20</v>
      </c>
      <c r="U7" s="12"/>
      <c r="V7" s="75"/>
      <c r="W7" s="14"/>
      <c r="X7" s="15"/>
      <c r="Y7" s="11"/>
    </row>
    <row r="8" spans="1:25" ht="11.25" customHeight="1">
      <c r="A8" s="202">
        <v>1</v>
      </c>
      <c r="B8" s="231" t="s">
        <v>2</v>
      </c>
      <c r="C8" s="76">
        <v>1</v>
      </c>
      <c r="D8" s="77">
        <v>0.1422</v>
      </c>
      <c r="E8" s="77">
        <v>0.1027</v>
      </c>
      <c r="F8" s="77">
        <v>0.0013</v>
      </c>
      <c r="G8" s="77">
        <v>0.0345</v>
      </c>
      <c r="H8" s="78">
        <v>0</v>
      </c>
      <c r="I8" s="78">
        <v>0.0063</v>
      </c>
      <c r="J8" s="78">
        <v>0.0224</v>
      </c>
      <c r="K8" s="78">
        <v>0.0059</v>
      </c>
      <c r="L8" s="77">
        <v>0.0016</v>
      </c>
      <c r="M8" s="77">
        <v>0.0018</v>
      </c>
      <c r="N8" s="77">
        <v>0.0079</v>
      </c>
      <c r="O8" s="77">
        <f aca="true" t="shared" si="0" ref="O8:O71">T8-S8-SUM(D8:G8,L8:N8,P8:R8)</f>
        <v>0.5688</v>
      </c>
      <c r="P8" s="77">
        <v>0.0567</v>
      </c>
      <c r="Q8" s="77">
        <v>0.0335</v>
      </c>
      <c r="R8" s="77">
        <v>0</v>
      </c>
      <c r="S8" s="77">
        <v>0</v>
      </c>
      <c r="T8" s="94">
        <v>0.951</v>
      </c>
      <c r="U8" s="6">
        <v>0.951</v>
      </c>
      <c r="V8" s="16">
        <f>D8+E8+F8+G8+L8+M8+N8+O8+P8+Q8+R8+S8</f>
        <v>0.951</v>
      </c>
      <c r="W8" s="16">
        <f>T8-V8</f>
        <v>0</v>
      </c>
      <c r="X8" s="17"/>
      <c r="Y8" s="11"/>
    </row>
    <row r="9" spans="1:25" ht="11.25" customHeight="1">
      <c r="A9" s="202"/>
      <c r="B9" s="231"/>
      <c r="C9" s="76">
        <v>2</v>
      </c>
      <c r="D9" s="77">
        <v>0.1422</v>
      </c>
      <c r="E9" s="77">
        <v>0.1027</v>
      </c>
      <c r="F9" s="77">
        <v>0.0013</v>
      </c>
      <c r="G9" s="77">
        <v>0.0345</v>
      </c>
      <c r="H9" s="78">
        <v>0</v>
      </c>
      <c r="I9" s="78">
        <v>0.0063</v>
      </c>
      <c r="J9" s="78">
        <v>0.0224</v>
      </c>
      <c r="K9" s="78">
        <v>0.0059</v>
      </c>
      <c r="L9" s="77">
        <v>0.0016</v>
      </c>
      <c r="M9" s="77">
        <v>0.0018</v>
      </c>
      <c r="N9" s="77">
        <v>0.0079</v>
      </c>
      <c r="O9" s="77">
        <f t="shared" si="0"/>
        <v>0.5688</v>
      </c>
      <c r="P9" s="77">
        <v>0.0567</v>
      </c>
      <c r="Q9" s="77">
        <v>0.0335</v>
      </c>
      <c r="R9" s="77">
        <v>0</v>
      </c>
      <c r="S9" s="77">
        <v>0</v>
      </c>
      <c r="T9" s="94">
        <v>0.951</v>
      </c>
      <c r="U9" s="6">
        <v>0.951</v>
      </c>
      <c r="V9" s="16">
        <f aca="true" t="shared" si="1" ref="V9:V48">D9+E9+F9+G9+L9+M9+N9+O9+P9+Q9+R9+S9</f>
        <v>0.951</v>
      </c>
      <c r="W9" s="16">
        <f aca="true" t="shared" si="2" ref="W9:W72">T9-V9</f>
        <v>0</v>
      </c>
      <c r="X9" s="17"/>
      <c r="Y9" s="11"/>
    </row>
    <row r="10" spans="1:25" ht="11.25" customHeight="1">
      <c r="A10" s="202"/>
      <c r="B10" s="231"/>
      <c r="C10" s="76">
        <v>4</v>
      </c>
      <c r="D10" s="77">
        <v>0.14220972801270598</v>
      </c>
      <c r="E10" s="77">
        <v>0.10271471113758189</v>
      </c>
      <c r="F10" s="77">
        <v>0.0013141949573158625</v>
      </c>
      <c r="G10" s="77">
        <v>0.03454949374627755</v>
      </c>
      <c r="H10" s="78">
        <v>0</v>
      </c>
      <c r="I10" s="78">
        <v>0.006261352635100408</v>
      </c>
      <c r="J10" s="78">
        <v>0.022368880870129816</v>
      </c>
      <c r="K10" s="78">
        <v>0.005905633207954605</v>
      </c>
      <c r="L10" s="77">
        <v>0.0015908675799086757</v>
      </c>
      <c r="M10" s="77">
        <v>0.0017983720468532855</v>
      </c>
      <c r="N10" s="77">
        <v>0.007850585666071073</v>
      </c>
      <c r="O10" s="77">
        <f t="shared" si="0"/>
        <v>0.4887421878102045</v>
      </c>
      <c r="P10" s="77">
        <v>0.0567178876315267</v>
      </c>
      <c r="Q10" s="77">
        <v>0.03351197141155449</v>
      </c>
      <c r="R10" s="77">
        <v>0</v>
      </c>
      <c r="S10" s="77">
        <v>0</v>
      </c>
      <c r="T10" s="94">
        <v>0.871</v>
      </c>
      <c r="U10" s="6">
        <v>0.871</v>
      </c>
      <c r="V10" s="16">
        <f t="shared" si="1"/>
        <v>0.871</v>
      </c>
      <c r="W10" s="16">
        <f t="shared" si="2"/>
        <v>0</v>
      </c>
      <c r="X10" s="17"/>
      <c r="Y10" s="11"/>
    </row>
    <row r="11" spans="1:25" ht="11.25" customHeight="1">
      <c r="A11" s="202">
        <v>2</v>
      </c>
      <c r="B11" s="231" t="s">
        <v>3</v>
      </c>
      <c r="C11" s="76">
        <v>1</v>
      </c>
      <c r="D11" s="77">
        <v>0.1167</v>
      </c>
      <c r="E11" s="77">
        <v>0.1118</v>
      </c>
      <c r="F11" s="77">
        <v>0.0014</v>
      </c>
      <c r="G11" s="77">
        <v>0.0295</v>
      </c>
      <c r="H11" s="78">
        <v>0</v>
      </c>
      <c r="I11" s="78">
        <v>0.007</v>
      </c>
      <c r="J11" s="78">
        <v>0.016</v>
      </c>
      <c r="K11" s="78">
        <v>0.0065</v>
      </c>
      <c r="L11" s="77">
        <v>0.0017</v>
      </c>
      <c r="M11" s="77">
        <v>0.0019</v>
      </c>
      <c r="N11" s="77">
        <v>0.0085</v>
      </c>
      <c r="O11" s="77">
        <f t="shared" si="0"/>
        <v>0.5968</v>
      </c>
      <c r="P11" s="77">
        <v>0.0471</v>
      </c>
      <c r="Q11" s="77">
        <v>0.0356</v>
      </c>
      <c r="R11" s="77"/>
      <c r="S11" s="77"/>
      <c r="T11" s="94">
        <v>0.951</v>
      </c>
      <c r="U11" s="6">
        <v>0.951</v>
      </c>
      <c r="V11" s="16">
        <f t="shared" si="1"/>
        <v>0.951</v>
      </c>
      <c r="W11" s="16">
        <f t="shared" si="2"/>
        <v>0</v>
      </c>
      <c r="X11" s="17"/>
      <c r="Y11" s="11"/>
    </row>
    <row r="12" spans="1:25" ht="11.25" customHeight="1">
      <c r="A12" s="202"/>
      <c r="B12" s="231"/>
      <c r="C12" s="76">
        <v>2</v>
      </c>
      <c r="D12" s="77">
        <v>0.1167</v>
      </c>
      <c r="E12" s="77">
        <v>0.1118</v>
      </c>
      <c r="F12" s="77">
        <v>0.0014</v>
      </c>
      <c r="G12" s="77">
        <v>0.0295</v>
      </c>
      <c r="H12" s="78">
        <v>0</v>
      </c>
      <c r="I12" s="78">
        <v>0.007</v>
      </c>
      <c r="J12" s="78">
        <v>0.016</v>
      </c>
      <c r="K12" s="78">
        <v>0.0065</v>
      </c>
      <c r="L12" s="77">
        <v>0.0017</v>
      </c>
      <c r="M12" s="77">
        <v>0.0019</v>
      </c>
      <c r="N12" s="77">
        <v>0.0085</v>
      </c>
      <c r="O12" s="77">
        <f t="shared" si="0"/>
        <v>0.5968</v>
      </c>
      <c r="P12" s="77">
        <v>0.0471</v>
      </c>
      <c r="Q12" s="77">
        <v>0.0356</v>
      </c>
      <c r="R12" s="77"/>
      <c r="S12" s="77"/>
      <c r="T12" s="94">
        <v>0.951</v>
      </c>
      <c r="U12" s="6">
        <v>0.951</v>
      </c>
      <c r="V12" s="16">
        <f t="shared" si="1"/>
        <v>0.951</v>
      </c>
      <c r="W12" s="16">
        <f t="shared" si="2"/>
        <v>0</v>
      </c>
      <c r="X12" s="17"/>
      <c r="Y12" s="11"/>
    </row>
    <row r="13" spans="1:25" ht="11.25" customHeight="1">
      <c r="A13" s="202"/>
      <c r="B13" s="231"/>
      <c r="C13" s="76">
        <v>4</v>
      </c>
      <c r="D13" s="77">
        <v>0.11674651810584959</v>
      </c>
      <c r="E13" s="77">
        <v>0.11182172701949862</v>
      </c>
      <c r="F13" s="77">
        <v>0.0014484679665738162</v>
      </c>
      <c r="G13" s="77">
        <v>0.029548746518105854</v>
      </c>
      <c r="H13" s="78">
        <v>0</v>
      </c>
      <c r="I13" s="78">
        <v>0.007019680882911583</v>
      </c>
      <c r="J13" s="78">
        <v>0.0159922275333335</v>
      </c>
      <c r="K13" s="78">
        <v>0.006532203043820499</v>
      </c>
      <c r="L13" s="77">
        <v>0.0016657381615598885</v>
      </c>
      <c r="M13" s="77">
        <v>0.001883008356545961</v>
      </c>
      <c r="N13" s="77">
        <v>0.008545961002785516</v>
      </c>
      <c r="O13" s="77">
        <f t="shared" si="0"/>
        <v>0.5166323119777158</v>
      </c>
      <c r="P13" s="77">
        <v>0.047111420612813364</v>
      </c>
      <c r="Q13" s="77">
        <v>0.03559610027855153</v>
      </c>
      <c r="R13" s="77">
        <v>0</v>
      </c>
      <c r="S13" s="77">
        <v>0</v>
      </c>
      <c r="T13" s="94">
        <v>0.871</v>
      </c>
      <c r="U13" s="6">
        <v>0.871</v>
      </c>
      <c r="V13" s="16">
        <f t="shared" si="1"/>
        <v>0.871</v>
      </c>
      <c r="W13" s="16">
        <f t="shared" si="2"/>
        <v>0</v>
      </c>
      <c r="X13" s="17"/>
      <c r="Y13" s="11"/>
    </row>
    <row r="14" spans="1:25" ht="11.25" customHeight="1">
      <c r="A14" s="202">
        <v>3</v>
      </c>
      <c r="B14" s="231" t="s">
        <v>4</v>
      </c>
      <c r="C14" s="76">
        <v>1</v>
      </c>
      <c r="D14" s="77">
        <v>0.1789</v>
      </c>
      <c r="E14" s="77">
        <v>0.0927</v>
      </c>
      <c r="F14" s="77">
        <v>0.001</v>
      </c>
      <c r="G14" s="77">
        <v>0.0202</v>
      </c>
      <c r="H14" s="78">
        <v>0</v>
      </c>
      <c r="I14" s="78">
        <v>0.0056</v>
      </c>
      <c r="J14" s="78">
        <v>0.0101</v>
      </c>
      <c r="K14" s="78">
        <v>0.0046</v>
      </c>
      <c r="L14" s="77">
        <v>0.0002</v>
      </c>
      <c r="M14" s="77">
        <v>0.0002</v>
      </c>
      <c r="N14" s="77">
        <v>0.0096</v>
      </c>
      <c r="O14" s="77">
        <f t="shared" si="0"/>
        <v>0.5425</v>
      </c>
      <c r="P14" s="77">
        <v>0.0651</v>
      </c>
      <c r="Q14" s="77">
        <v>0.0406</v>
      </c>
      <c r="R14" s="77">
        <v>0</v>
      </c>
      <c r="S14" s="77">
        <v>0</v>
      </c>
      <c r="T14" s="94">
        <v>0.951</v>
      </c>
      <c r="U14" s="6">
        <v>0.951</v>
      </c>
      <c r="V14" s="16">
        <f t="shared" si="1"/>
        <v>0.951</v>
      </c>
      <c r="W14" s="16">
        <f t="shared" si="2"/>
        <v>0</v>
      </c>
      <c r="X14" s="17"/>
      <c r="Y14" s="11"/>
    </row>
    <row r="15" spans="1:25" ht="11.25" customHeight="1">
      <c r="A15" s="202"/>
      <c r="B15" s="231"/>
      <c r="C15" s="76">
        <v>2</v>
      </c>
      <c r="D15" s="77">
        <v>0.1789</v>
      </c>
      <c r="E15" s="77">
        <v>0.0927</v>
      </c>
      <c r="F15" s="77">
        <v>0.001</v>
      </c>
      <c r="G15" s="77">
        <v>0.0202</v>
      </c>
      <c r="H15" s="78">
        <v>0</v>
      </c>
      <c r="I15" s="78">
        <v>0.0056</v>
      </c>
      <c r="J15" s="78">
        <v>0.0101</v>
      </c>
      <c r="K15" s="78">
        <v>0.0046</v>
      </c>
      <c r="L15" s="77">
        <v>0.0002</v>
      </c>
      <c r="M15" s="77">
        <v>0.0002</v>
      </c>
      <c r="N15" s="77">
        <v>0.0096</v>
      </c>
      <c r="O15" s="77">
        <f t="shared" si="0"/>
        <v>0.5425</v>
      </c>
      <c r="P15" s="77">
        <v>0.0651</v>
      </c>
      <c r="Q15" s="77">
        <v>0.0406</v>
      </c>
      <c r="R15" s="77">
        <v>0</v>
      </c>
      <c r="S15" s="77">
        <v>0</v>
      </c>
      <c r="T15" s="94">
        <v>0.951</v>
      </c>
      <c r="U15" s="6">
        <v>0.951</v>
      </c>
      <c r="V15" s="16">
        <f t="shared" si="1"/>
        <v>0.951</v>
      </c>
      <c r="W15" s="16">
        <f t="shared" si="2"/>
        <v>0</v>
      </c>
      <c r="X15" s="17"/>
      <c r="Y15" s="11"/>
    </row>
    <row r="16" spans="1:25" ht="11.25" customHeight="1">
      <c r="A16" s="202"/>
      <c r="B16" s="231"/>
      <c r="C16" s="76">
        <v>4</v>
      </c>
      <c r="D16" s="77">
        <v>0.17885363559401748</v>
      </c>
      <c r="E16" s="77">
        <v>0.09270402596180981</v>
      </c>
      <c r="F16" s="77">
        <v>0.000983162449440316</v>
      </c>
      <c r="G16" s="77">
        <v>0.020236760417646504</v>
      </c>
      <c r="H16" s="78">
        <v>0</v>
      </c>
      <c r="I16" s="78">
        <v>0.00562787273532618</v>
      </c>
      <c r="J16" s="78">
        <v>0.010051651879311445</v>
      </c>
      <c r="K16" s="78">
        <v>0.004557342466722242</v>
      </c>
      <c r="L16" s="77">
        <v>0.0001638604082400527</v>
      </c>
      <c r="M16" s="77">
        <v>0.00020482551030006585</v>
      </c>
      <c r="N16" s="77">
        <v>0.009585833882043083</v>
      </c>
      <c r="O16" s="77">
        <f t="shared" si="0"/>
        <v>0.46253696735960875</v>
      </c>
      <c r="P16" s="77">
        <v>0.06513451227542094</v>
      </c>
      <c r="Q16" s="77">
        <v>0.040596416141473045</v>
      </c>
      <c r="R16" s="77">
        <v>0</v>
      </c>
      <c r="S16" s="77">
        <v>0</v>
      </c>
      <c r="T16" s="94">
        <v>0.871</v>
      </c>
      <c r="U16" s="6">
        <v>0.871</v>
      </c>
      <c r="V16" s="16">
        <f t="shared" si="1"/>
        <v>0.8710000000000001</v>
      </c>
      <c r="W16" s="16">
        <f t="shared" si="2"/>
        <v>0</v>
      </c>
      <c r="X16" s="17"/>
      <c r="Y16" s="11"/>
    </row>
    <row r="17" spans="1:25" ht="11.25" customHeight="1">
      <c r="A17" s="202">
        <v>4</v>
      </c>
      <c r="B17" s="231" t="s">
        <v>5</v>
      </c>
      <c r="C17" s="76">
        <v>1</v>
      </c>
      <c r="D17" s="77">
        <v>0.1789</v>
      </c>
      <c r="E17" s="77">
        <v>0.0962</v>
      </c>
      <c r="F17" s="77">
        <v>0.0011</v>
      </c>
      <c r="G17" s="77">
        <v>0.0289</v>
      </c>
      <c r="H17" s="78">
        <v>0</v>
      </c>
      <c r="I17" s="78">
        <v>0.0077</v>
      </c>
      <c r="J17" s="78">
        <v>0.0132</v>
      </c>
      <c r="K17" s="78">
        <v>0.008</v>
      </c>
      <c r="L17" s="77">
        <v>0.0002</v>
      </c>
      <c r="M17" s="77">
        <v>0.0002</v>
      </c>
      <c r="N17" s="77">
        <v>0.0093</v>
      </c>
      <c r="O17" s="77">
        <f t="shared" si="0"/>
        <v>0.5501</v>
      </c>
      <c r="P17" s="77">
        <v>0.0515</v>
      </c>
      <c r="Q17" s="77">
        <v>0.0346</v>
      </c>
      <c r="R17" s="77">
        <v>0</v>
      </c>
      <c r="S17" s="77">
        <v>0</v>
      </c>
      <c r="T17" s="94">
        <v>0.951</v>
      </c>
      <c r="U17" s="6">
        <v>0.951</v>
      </c>
      <c r="V17" s="16">
        <f t="shared" si="1"/>
        <v>0.951</v>
      </c>
      <c r="W17" s="16">
        <f t="shared" si="2"/>
        <v>0</v>
      </c>
      <c r="X17" s="17"/>
      <c r="Y17" s="11"/>
    </row>
    <row r="18" spans="1:25" ht="11.25" customHeight="1">
      <c r="A18" s="202"/>
      <c r="B18" s="231"/>
      <c r="C18" s="76">
        <v>2</v>
      </c>
      <c r="D18" s="77">
        <v>0.1789</v>
      </c>
      <c r="E18" s="77">
        <v>0.0962</v>
      </c>
      <c r="F18" s="77">
        <v>0.0011</v>
      </c>
      <c r="G18" s="77">
        <v>0.0289</v>
      </c>
      <c r="H18" s="78">
        <v>0</v>
      </c>
      <c r="I18" s="78">
        <v>0.0077</v>
      </c>
      <c r="J18" s="78">
        <v>0.0132</v>
      </c>
      <c r="K18" s="78">
        <v>0.008</v>
      </c>
      <c r="L18" s="77">
        <v>0.0002</v>
      </c>
      <c r="M18" s="77">
        <v>0.0002</v>
      </c>
      <c r="N18" s="77">
        <v>0.0093</v>
      </c>
      <c r="O18" s="77">
        <f t="shared" si="0"/>
        <v>0.5501</v>
      </c>
      <c r="P18" s="77">
        <v>0.0515</v>
      </c>
      <c r="Q18" s="77">
        <v>0.0346</v>
      </c>
      <c r="R18" s="77">
        <v>0</v>
      </c>
      <c r="S18" s="77">
        <v>0</v>
      </c>
      <c r="T18" s="94">
        <v>0.951</v>
      </c>
      <c r="U18" s="6">
        <v>0.951</v>
      </c>
      <c r="V18" s="16">
        <f t="shared" si="1"/>
        <v>0.951</v>
      </c>
      <c r="W18" s="16">
        <f t="shared" si="2"/>
        <v>0</v>
      </c>
      <c r="X18" s="17"/>
      <c r="Y18" s="11"/>
    </row>
    <row r="19" spans="1:25" ht="11.25" customHeight="1">
      <c r="A19" s="202"/>
      <c r="B19" s="231"/>
      <c r="C19" s="76">
        <v>4</v>
      </c>
      <c r="D19" s="77">
        <v>0.17890810810810814</v>
      </c>
      <c r="E19" s="77">
        <v>0.09615712322491984</v>
      </c>
      <c r="F19" s="77">
        <v>0.0010772789738891435</v>
      </c>
      <c r="G19" s="77">
        <v>0.028926935409986254</v>
      </c>
      <c r="H19" s="78">
        <v>0</v>
      </c>
      <c r="I19" s="78">
        <v>0.007686771835682503</v>
      </c>
      <c r="J19" s="78">
        <v>0.013192201569707272</v>
      </c>
      <c r="K19" s="78">
        <v>0.008048400168185445</v>
      </c>
      <c r="L19" s="77">
        <v>0.00015959688502061386</v>
      </c>
      <c r="M19" s="77">
        <v>0.0001994961062757673</v>
      </c>
      <c r="N19" s="77">
        <v>0.009256619331195603</v>
      </c>
      <c r="O19" s="77">
        <f t="shared" si="0"/>
        <v>0.4701325240494732</v>
      </c>
      <c r="P19" s="77">
        <v>0.051549793861658276</v>
      </c>
      <c r="Q19" s="77">
        <v>0.03463252404947321</v>
      </c>
      <c r="R19" s="77">
        <v>0</v>
      </c>
      <c r="S19" s="77">
        <v>0</v>
      </c>
      <c r="T19" s="94">
        <v>0.871</v>
      </c>
      <c r="U19" s="6">
        <v>0.871</v>
      </c>
      <c r="V19" s="16">
        <f t="shared" si="1"/>
        <v>0.8710000000000001</v>
      </c>
      <c r="W19" s="16">
        <f t="shared" si="2"/>
        <v>0</v>
      </c>
      <c r="X19" s="17"/>
      <c r="Y19" s="11"/>
    </row>
    <row r="20" spans="1:25" ht="11.25" customHeight="1">
      <c r="A20" s="202">
        <v>5</v>
      </c>
      <c r="B20" s="231" t="s">
        <v>6</v>
      </c>
      <c r="C20" s="76">
        <v>1</v>
      </c>
      <c r="D20" s="77">
        <v>0.1857</v>
      </c>
      <c r="E20" s="77">
        <v>0.0952</v>
      </c>
      <c r="F20" s="77">
        <v>0.001</v>
      </c>
      <c r="G20" s="77">
        <v>0.0242</v>
      </c>
      <c r="H20" s="78">
        <v>0</v>
      </c>
      <c r="I20" s="78">
        <v>0.0073</v>
      </c>
      <c r="J20" s="78">
        <v>0.0098</v>
      </c>
      <c r="K20" s="78">
        <v>0.0072</v>
      </c>
      <c r="L20" s="77">
        <v>0.0002</v>
      </c>
      <c r="M20" s="77">
        <v>0.0002</v>
      </c>
      <c r="N20" s="77">
        <v>0.0092</v>
      </c>
      <c r="O20" s="77">
        <f t="shared" si="0"/>
        <v>0.5453</v>
      </c>
      <c r="P20" s="77">
        <v>0.0556</v>
      </c>
      <c r="Q20" s="77">
        <v>0.0344</v>
      </c>
      <c r="R20" s="77">
        <v>0</v>
      </c>
      <c r="S20" s="77">
        <v>0</v>
      </c>
      <c r="T20" s="94">
        <v>0.951</v>
      </c>
      <c r="U20" s="6">
        <v>0.951</v>
      </c>
      <c r="V20" s="16">
        <f t="shared" si="1"/>
        <v>0.951</v>
      </c>
      <c r="W20" s="16">
        <f t="shared" si="2"/>
        <v>0</v>
      </c>
      <c r="X20" s="17"/>
      <c r="Y20" s="11"/>
    </row>
    <row r="21" spans="1:25" ht="11.25" customHeight="1">
      <c r="A21" s="202"/>
      <c r="B21" s="231"/>
      <c r="C21" s="76">
        <v>2</v>
      </c>
      <c r="D21" s="77">
        <v>0.1857</v>
      </c>
      <c r="E21" s="77">
        <v>0.0952</v>
      </c>
      <c r="F21" s="77">
        <v>0.001</v>
      </c>
      <c r="G21" s="77">
        <v>0.0242</v>
      </c>
      <c r="H21" s="78">
        <v>0</v>
      </c>
      <c r="I21" s="78">
        <v>0.0073</v>
      </c>
      <c r="J21" s="78">
        <v>0.0098</v>
      </c>
      <c r="K21" s="78">
        <v>0.0072</v>
      </c>
      <c r="L21" s="77">
        <v>0.0002</v>
      </c>
      <c r="M21" s="77">
        <v>0.0002</v>
      </c>
      <c r="N21" s="77">
        <v>0.0092</v>
      </c>
      <c r="O21" s="77">
        <f t="shared" si="0"/>
        <v>0.5453</v>
      </c>
      <c r="P21" s="77">
        <v>0.0556</v>
      </c>
      <c r="Q21" s="77">
        <v>0.0344</v>
      </c>
      <c r="R21" s="77">
        <v>0</v>
      </c>
      <c r="S21" s="77">
        <v>0</v>
      </c>
      <c r="T21" s="94">
        <v>0.951</v>
      </c>
      <c r="U21" s="6">
        <v>0.951</v>
      </c>
      <c r="V21" s="16">
        <f t="shared" si="1"/>
        <v>0.951</v>
      </c>
      <c r="W21" s="16">
        <f t="shared" si="2"/>
        <v>0</v>
      </c>
      <c r="X21" s="17"/>
      <c r="Y21" s="11"/>
    </row>
    <row r="22" spans="1:25" ht="11.25" customHeight="1">
      <c r="A22" s="202"/>
      <c r="B22" s="231"/>
      <c r="C22" s="76">
        <v>4</v>
      </c>
      <c r="D22" s="77">
        <v>0.18565676808161777</v>
      </c>
      <c r="E22" s="77">
        <v>0.09516892876662415</v>
      </c>
      <c r="F22" s="77">
        <v>0.001031426489342321</v>
      </c>
      <c r="G22" s="77">
        <v>0.024238522499544543</v>
      </c>
      <c r="H22" s="78">
        <v>0</v>
      </c>
      <c r="I22" s="78">
        <v>0.007306487096414215</v>
      </c>
      <c r="J22" s="78">
        <v>0.009775910098485887</v>
      </c>
      <c r="K22" s="78">
        <v>0.007151390852908242</v>
      </c>
      <c r="L22" s="77">
        <v>0.00015868099836035705</v>
      </c>
      <c r="M22" s="77">
        <v>0.00019835124795044632</v>
      </c>
      <c r="N22" s="77">
        <v>0.00916382765531062</v>
      </c>
      <c r="O22" s="77">
        <f t="shared" si="0"/>
        <v>0.4654510384405174</v>
      </c>
      <c r="P22" s="77">
        <v>0.05557801967571506</v>
      </c>
      <c r="Q22" s="77">
        <v>0.034354436145017306</v>
      </c>
      <c r="R22" s="77">
        <v>0</v>
      </c>
      <c r="S22" s="77">
        <v>0</v>
      </c>
      <c r="T22" s="94">
        <v>0.871</v>
      </c>
      <c r="U22" s="6">
        <v>0.871</v>
      </c>
      <c r="V22" s="16">
        <f t="shared" si="1"/>
        <v>0.871</v>
      </c>
      <c r="W22" s="16">
        <f t="shared" si="2"/>
        <v>0</v>
      </c>
      <c r="X22" s="17"/>
      <c r="Y22" s="11"/>
    </row>
    <row r="23" spans="1:25" ht="11.25" customHeight="1">
      <c r="A23" s="202">
        <v>6</v>
      </c>
      <c r="B23" s="231" t="s">
        <v>7</v>
      </c>
      <c r="C23" s="76">
        <v>1</v>
      </c>
      <c r="D23" s="77">
        <v>0.1156</v>
      </c>
      <c r="E23" s="77">
        <v>0.1095</v>
      </c>
      <c r="F23" s="77">
        <v>0.0012</v>
      </c>
      <c r="G23" s="77">
        <v>0.0349</v>
      </c>
      <c r="H23" s="78">
        <v>0.0052</v>
      </c>
      <c r="I23" s="78">
        <v>0.0073</v>
      </c>
      <c r="J23" s="78">
        <v>0.0074</v>
      </c>
      <c r="K23" s="78">
        <v>0.005</v>
      </c>
      <c r="L23" s="77">
        <v>0.0013</v>
      </c>
      <c r="M23" s="77">
        <v>0.0015</v>
      </c>
      <c r="N23" s="77">
        <v>0.0117</v>
      </c>
      <c r="O23" s="77">
        <f t="shared" si="0"/>
        <v>0.69</v>
      </c>
      <c r="P23" s="77">
        <v>0.0351</v>
      </c>
      <c r="Q23" s="77">
        <v>0.0352</v>
      </c>
      <c r="R23" s="77">
        <v>0</v>
      </c>
      <c r="S23" s="77">
        <v>0</v>
      </c>
      <c r="T23" s="94">
        <v>1.036</v>
      </c>
      <c r="U23" s="6">
        <v>1.036</v>
      </c>
      <c r="V23" s="16">
        <f t="shared" si="1"/>
        <v>1.0359999999999998</v>
      </c>
      <c r="W23" s="16">
        <f t="shared" si="2"/>
        <v>0</v>
      </c>
      <c r="X23" s="17"/>
      <c r="Y23" s="11"/>
    </row>
    <row r="24" spans="1:25" ht="11.25" customHeight="1">
      <c r="A24" s="202"/>
      <c r="B24" s="231"/>
      <c r="C24" s="76">
        <v>2</v>
      </c>
      <c r="D24" s="77">
        <v>0.1156</v>
      </c>
      <c r="E24" s="77">
        <v>0.1095</v>
      </c>
      <c r="F24" s="77">
        <v>0.0012</v>
      </c>
      <c r="G24" s="77">
        <v>0.0349</v>
      </c>
      <c r="H24" s="78">
        <v>0.0052</v>
      </c>
      <c r="I24" s="78">
        <v>0.0073</v>
      </c>
      <c r="J24" s="78">
        <v>0.0074</v>
      </c>
      <c r="K24" s="78">
        <v>0.005</v>
      </c>
      <c r="L24" s="77">
        <v>0.0013</v>
      </c>
      <c r="M24" s="77">
        <v>0.0015</v>
      </c>
      <c r="N24" s="77">
        <v>0.0117</v>
      </c>
      <c r="O24" s="77">
        <f t="shared" si="0"/>
        <v>0.605</v>
      </c>
      <c r="P24" s="77">
        <v>0.0351</v>
      </c>
      <c r="Q24" s="77">
        <v>0.0352</v>
      </c>
      <c r="R24" s="77">
        <v>0</v>
      </c>
      <c r="S24" s="77">
        <v>0</v>
      </c>
      <c r="T24" s="94">
        <v>0.951</v>
      </c>
      <c r="U24" s="6">
        <v>0.951</v>
      </c>
      <c r="V24" s="16">
        <f t="shared" si="1"/>
        <v>0.9510000000000001</v>
      </c>
      <c r="W24" s="16">
        <f t="shared" si="2"/>
        <v>0</v>
      </c>
      <c r="X24" s="17"/>
      <c r="Y24" s="11"/>
    </row>
    <row r="25" spans="1:25" ht="11.25" customHeight="1">
      <c r="A25" s="202"/>
      <c r="B25" s="231"/>
      <c r="C25" s="76">
        <v>3</v>
      </c>
      <c r="D25" s="77">
        <v>0.1156</v>
      </c>
      <c r="E25" s="77">
        <v>0.1095</v>
      </c>
      <c r="F25" s="77">
        <v>0.0012</v>
      </c>
      <c r="G25" s="77">
        <v>0.0349</v>
      </c>
      <c r="H25" s="78">
        <v>0.0052</v>
      </c>
      <c r="I25" s="78">
        <v>0.0073</v>
      </c>
      <c r="J25" s="78">
        <v>0.0074</v>
      </c>
      <c r="K25" s="78">
        <v>0.005</v>
      </c>
      <c r="L25" s="77">
        <v>0.0013</v>
      </c>
      <c r="M25" s="77">
        <v>0.0015</v>
      </c>
      <c r="N25" s="77">
        <v>0.0117</v>
      </c>
      <c r="O25" s="77">
        <f t="shared" si="0"/>
        <v>0.5680000000000001</v>
      </c>
      <c r="P25" s="77">
        <v>0.0351</v>
      </c>
      <c r="Q25" s="77">
        <v>0.0352</v>
      </c>
      <c r="R25" s="77">
        <v>0</v>
      </c>
      <c r="S25" s="77">
        <v>0</v>
      </c>
      <c r="T25" s="94">
        <v>0.914</v>
      </c>
      <c r="U25" s="6">
        <v>0.914</v>
      </c>
      <c r="V25" s="16">
        <f t="shared" si="1"/>
        <v>0.9140000000000001</v>
      </c>
      <c r="W25" s="16">
        <f t="shared" si="2"/>
        <v>0</v>
      </c>
      <c r="X25" s="17"/>
      <c r="Y25" s="11"/>
    </row>
    <row r="26" spans="1:25" ht="11.25" customHeight="1">
      <c r="A26" s="202"/>
      <c r="B26" s="231"/>
      <c r="C26" s="76">
        <v>4</v>
      </c>
      <c r="D26" s="77">
        <v>0.11555395417590539</v>
      </c>
      <c r="E26" s="77">
        <v>0.10953025023756731</v>
      </c>
      <c r="F26" s="77">
        <v>0.0011955442931052686</v>
      </c>
      <c r="G26" s="77">
        <v>0.034946679336923234</v>
      </c>
      <c r="H26" s="78">
        <v>0.0052119126854644005</v>
      </c>
      <c r="I26" s="78">
        <v>0.00734072209220338</v>
      </c>
      <c r="J26" s="78">
        <v>0.017421980432162688</v>
      </c>
      <c r="K26" s="78">
        <v>0.004974213112954958</v>
      </c>
      <c r="L26" s="77">
        <v>0.001287509238728751</v>
      </c>
      <c r="M26" s="77">
        <v>0.0014714391299757153</v>
      </c>
      <c r="N26" s="77">
        <v>0.011725530566993981</v>
      </c>
      <c r="O26" s="77">
        <f t="shared" si="0"/>
        <v>0.5249359096188364</v>
      </c>
      <c r="P26" s="77">
        <v>0.0351306092281702</v>
      </c>
      <c r="Q26" s="77">
        <v>0.03522257417379369</v>
      </c>
      <c r="R26" s="77">
        <v>0</v>
      </c>
      <c r="S26" s="77">
        <v>0</v>
      </c>
      <c r="T26" s="94">
        <v>0.871</v>
      </c>
      <c r="U26" s="6">
        <v>0.871</v>
      </c>
      <c r="V26" s="16">
        <f t="shared" si="1"/>
        <v>0.871</v>
      </c>
      <c r="W26" s="16">
        <f t="shared" si="2"/>
        <v>0</v>
      </c>
      <c r="X26" s="17"/>
      <c r="Y26" s="11"/>
    </row>
    <row r="27" spans="1:25" ht="11.25" customHeight="1">
      <c r="A27" s="202"/>
      <c r="B27" s="231"/>
      <c r="C27" s="76">
        <v>5</v>
      </c>
      <c r="D27" s="77">
        <v>0.1156</v>
      </c>
      <c r="E27" s="77">
        <v>0.1095</v>
      </c>
      <c r="F27" s="77">
        <v>0.0012</v>
      </c>
      <c r="G27" s="77">
        <v>0.0349</v>
      </c>
      <c r="H27" s="78">
        <v>0.0052</v>
      </c>
      <c r="I27" s="78">
        <v>0.0073</v>
      </c>
      <c r="J27" s="78">
        <v>0.0074</v>
      </c>
      <c r="K27" s="78">
        <v>0.005</v>
      </c>
      <c r="L27" s="77">
        <v>0.0013</v>
      </c>
      <c r="M27" s="77">
        <v>0.0015</v>
      </c>
      <c r="N27" s="77">
        <v>0.0117</v>
      </c>
      <c r="O27" s="77">
        <f t="shared" si="0"/>
        <v>0.6099999999999999</v>
      </c>
      <c r="P27" s="77">
        <v>0.0351</v>
      </c>
      <c r="Q27" s="77">
        <v>0.0352</v>
      </c>
      <c r="R27" s="77">
        <v>0</v>
      </c>
      <c r="S27" s="77">
        <v>0</v>
      </c>
      <c r="T27" s="94">
        <v>0.956</v>
      </c>
      <c r="U27" s="6">
        <v>0.956</v>
      </c>
      <c r="V27" s="16">
        <f t="shared" si="1"/>
        <v>0.956</v>
      </c>
      <c r="W27" s="16">
        <f t="shared" si="2"/>
        <v>0</v>
      </c>
      <c r="X27" s="17"/>
      <c r="Y27" s="11"/>
    </row>
    <row r="28" spans="1:25" ht="11.25" customHeight="1">
      <c r="A28" s="202"/>
      <c r="B28" s="231"/>
      <c r="C28" s="76">
        <v>6</v>
      </c>
      <c r="D28" s="77">
        <v>0.1156</v>
      </c>
      <c r="E28" s="77">
        <v>0.1095</v>
      </c>
      <c r="F28" s="77">
        <v>0.0012</v>
      </c>
      <c r="G28" s="77">
        <v>0.0349</v>
      </c>
      <c r="H28" s="78">
        <v>0.0052</v>
      </c>
      <c r="I28" s="78">
        <v>0.0073</v>
      </c>
      <c r="J28" s="78">
        <v>0.0074</v>
      </c>
      <c r="K28" s="78">
        <v>0.005</v>
      </c>
      <c r="L28" s="77">
        <v>0.0013</v>
      </c>
      <c r="M28" s="77">
        <v>0.0015</v>
      </c>
      <c r="N28" s="77">
        <v>0.0117</v>
      </c>
      <c r="O28" s="77">
        <f t="shared" si="0"/>
        <v>0.6479999999999999</v>
      </c>
      <c r="P28" s="77">
        <v>0.0351</v>
      </c>
      <c r="Q28" s="77">
        <v>0.0352</v>
      </c>
      <c r="R28" s="77">
        <v>0</v>
      </c>
      <c r="S28" s="77">
        <v>0</v>
      </c>
      <c r="T28" s="94">
        <v>0.994</v>
      </c>
      <c r="U28" s="6">
        <v>0.994</v>
      </c>
      <c r="V28" s="16">
        <f t="shared" si="1"/>
        <v>0.994</v>
      </c>
      <c r="W28" s="16">
        <f t="shared" si="2"/>
        <v>0</v>
      </c>
      <c r="X28" s="17"/>
      <c r="Y28" s="11"/>
    </row>
    <row r="29" spans="1:25" ht="11.25" customHeight="1">
      <c r="A29" s="202">
        <v>7</v>
      </c>
      <c r="B29" s="231" t="s">
        <v>8</v>
      </c>
      <c r="C29" s="76">
        <v>1</v>
      </c>
      <c r="D29" s="77">
        <v>0.0505</v>
      </c>
      <c r="E29" s="77">
        <v>0.1356</v>
      </c>
      <c r="F29" s="77">
        <v>0.0013</v>
      </c>
      <c r="G29" s="77">
        <v>0.0579</v>
      </c>
      <c r="H29" s="78">
        <v>0.0098</v>
      </c>
      <c r="I29" s="78">
        <v>0.0092</v>
      </c>
      <c r="J29" s="78">
        <v>0.0278</v>
      </c>
      <c r="K29" s="78">
        <v>0.0111</v>
      </c>
      <c r="L29" s="77">
        <v>0.0014</v>
      </c>
      <c r="M29" s="77">
        <v>0.0016</v>
      </c>
      <c r="N29" s="77">
        <v>0.0116</v>
      </c>
      <c r="O29" s="77">
        <f t="shared" si="0"/>
        <v>0.7177</v>
      </c>
      <c r="P29" s="77">
        <v>0.0179</v>
      </c>
      <c r="Q29" s="77">
        <v>0.0405</v>
      </c>
      <c r="R29" s="77">
        <v>0</v>
      </c>
      <c r="S29" s="77">
        <v>0</v>
      </c>
      <c r="T29" s="94">
        <v>1.036</v>
      </c>
      <c r="U29" s="6">
        <v>1.036</v>
      </c>
      <c r="V29" s="16">
        <f t="shared" si="1"/>
        <v>1.036</v>
      </c>
      <c r="W29" s="16">
        <f t="shared" si="2"/>
        <v>0</v>
      </c>
      <c r="X29" s="17"/>
      <c r="Y29" s="11"/>
    </row>
    <row r="30" spans="1:25" ht="11.25" customHeight="1">
      <c r="A30" s="202"/>
      <c r="B30" s="231"/>
      <c r="C30" s="76">
        <v>2</v>
      </c>
      <c r="D30" s="77">
        <v>0.0505</v>
      </c>
      <c r="E30" s="77">
        <v>0.1356</v>
      </c>
      <c r="F30" s="77">
        <v>0.0013</v>
      </c>
      <c r="G30" s="77">
        <v>0.0579</v>
      </c>
      <c r="H30" s="78">
        <v>0.0098</v>
      </c>
      <c r="I30" s="78">
        <v>0.0092</v>
      </c>
      <c r="J30" s="78">
        <v>0.0278</v>
      </c>
      <c r="K30" s="78">
        <v>0.0111</v>
      </c>
      <c r="L30" s="77">
        <v>0.0014</v>
      </c>
      <c r="M30" s="77">
        <v>0.0016</v>
      </c>
      <c r="N30" s="77">
        <v>0.0116</v>
      </c>
      <c r="O30" s="77">
        <f t="shared" si="0"/>
        <v>0.6326999999999999</v>
      </c>
      <c r="P30" s="77">
        <v>0.0179</v>
      </c>
      <c r="Q30" s="77">
        <v>0.0405</v>
      </c>
      <c r="R30" s="77">
        <v>0</v>
      </c>
      <c r="S30" s="77">
        <v>0</v>
      </c>
      <c r="T30" s="94">
        <v>0.951</v>
      </c>
      <c r="U30" s="6">
        <v>0.951</v>
      </c>
      <c r="V30" s="16">
        <f t="shared" si="1"/>
        <v>0.951</v>
      </c>
      <c r="W30" s="16">
        <f t="shared" si="2"/>
        <v>0</v>
      </c>
      <c r="X30" s="17"/>
      <c r="Y30" s="11"/>
    </row>
    <row r="31" spans="1:25" ht="11.25" customHeight="1">
      <c r="A31" s="202"/>
      <c r="B31" s="231"/>
      <c r="C31" s="76">
        <v>3</v>
      </c>
      <c r="D31" s="77">
        <v>0.0505</v>
      </c>
      <c r="E31" s="77">
        <v>0.1356</v>
      </c>
      <c r="F31" s="77">
        <v>0.0013</v>
      </c>
      <c r="G31" s="77">
        <v>0.0579</v>
      </c>
      <c r="H31" s="78">
        <v>0.0098</v>
      </c>
      <c r="I31" s="78">
        <v>0.0092</v>
      </c>
      <c r="J31" s="78">
        <v>0.0278</v>
      </c>
      <c r="K31" s="78">
        <v>0.0111</v>
      </c>
      <c r="L31" s="77">
        <v>0.0014</v>
      </c>
      <c r="M31" s="77">
        <v>0.0016</v>
      </c>
      <c r="N31" s="77">
        <v>0.0116</v>
      </c>
      <c r="O31" s="77">
        <f t="shared" si="0"/>
        <v>0.5957</v>
      </c>
      <c r="P31" s="77">
        <v>0.0179</v>
      </c>
      <c r="Q31" s="77">
        <v>0.0405</v>
      </c>
      <c r="R31" s="77">
        <v>0</v>
      </c>
      <c r="S31" s="77">
        <v>0</v>
      </c>
      <c r="T31" s="94">
        <v>0.914</v>
      </c>
      <c r="U31" s="6">
        <v>0.914</v>
      </c>
      <c r="V31" s="16">
        <f t="shared" si="1"/>
        <v>0.914</v>
      </c>
      <c r="W31" s="16">
        <f t="shared" si="2"/>
        <v>0</v>
      </c>
      <c r="X31" s="17"/>
      <c r="Y31" s="11"/>
    </row>
    <row r="32" spans="1:25" ht="11.25" customHeight="1">
      <c r="A32" s="202"/>
      <c r="B32" s="231"/>
      <c r="C32" s="76">
        <v>4</v>
      </c>
      <c r="D32" s="77">
        <v>0.05046118115461182</v>
      </c>
      <c r="E32" s="77">
        <v>0.13555607166556072</v>
      </c>
      <c r="F32" s="77">
        <v>0.001333775713337757</v>
      </c>
      <c r="G32" s="77">
        <v>0.05788586595885866</v>
      </c>
      <c r="H32" s="78">
        <v>0.009773966494299261</v>
      </c>
      <c r="I32" s="78">
        <v>0.009189496028980004</v>
      </c>
      <c r="J32" s="78">
        <v>0.027834682556293334</v>
      </c>
      <c r="K32" s="78">
        <v>0.011070217823324149</v>
      </c>
      <c r="L32" s="77">
        <v>0.001378234903782349</v>
      </c>
      <c r="M32" s="77">
        <v>0.0015560716655607168</v>
      </c>
      <c r="N32" s="77">
        <v>0.011603848706038488</v>
      </c>
      <c r="O32" s="77">
        <f t="shared" si="0"/>
        <v>0.5528500331785002</v>
      </c>
      <c r="P32" s="77">
        <v>0.017872594558725946</v>
      </c>
      <c r="Q32" s="77">
        <v>0.040502322495023224</v>
      </c>
      <c r="R32" s="77">
        <v>0</v>
      </c>
      <c r="S32" s="77">
        <v>0</v>
      </c>
      <c r="T32" s="94">
        <v>0.871</v>
      </c>
      <c r="U32" s="6">
        <v>0.871</v>
      </c>
      <c r="V32" s="16">
        <f t="shared" si="1"/>
        <v>0.8709999999999998</v>
      </c>
      <c r="W32" s="16">
        <f t="shared" si="2"/>
        <v>0</v>
      </c>
      <c r="X32" s="17"/>
      <c r="Y32" s="11"/>
    </row>
    <row r="33" spans="1:25" ht="11.25" customHeight="1">
      <c r="A33" s="202"/>
      <c r="B33" s="231"/>
      <c r="C33" s="76">
        <v>5</v>
      </c>
      <c r="D33" s="77">
        <v>0.0505</v>
      </c>
      <c r="E33" s="77">
        <v>0.1356</v>
      </c>
      <c r="F33" s="77">
        <v>0.0013</v>
      </c>
      <c r="G33" s="77">
        <v>0.0579</v>
      </c>
      <c r="H33" s="78">
        <v>0.0098</v>
      </c>
      <c r="I33" s="78">
        <v>0.0092</v>
      </c>
      <c r="J33" s="78">
        <v>0.0278</v>
      </c>
      <c r="K33" s="78">
        <v>0.0111</v>
      </c>
      <c r="L33" s="77">
        <v>0.0014</v>
      </c>
      <c r="M33" s="77">
        <v>0.0016</v>
      </c>
      <c r="N33" s="77">
        <v>0.0116</v>
      </c>
      <c r="O33" s="77">
        <f t="shared" si="0"/>
        <v>0.6376999999999999</v>
      </c>
      <c r="P33" s="77">
        <v>0.0179</v>
      </c>
      <c r="Q33" s="77">
        <v>0.0405</v>
      </c>
      <c r="R33" s="77">
        <v>0</v>
      </c>
      <c r="S33" s="77">
        <v>0</v>
      </c>
      <c r="T33" s="94">
        <v>0.956</v>
      </c>
      <c r="U33" s="6">
        <v>0.956</v>
      </c>
      <c r="V33" s="16">
        <f t="shared" si="1"/>
        <v>0.956</v>
      </c>
      <c r="W33" s="16">
        <f t="shared" si="2"/>
        <v>0</v>
      </c>
      <c r="X33" s="17"/>
      <c r="Y33" s="11"/>
    </row>
    <row r="34" spans="1:25" ht="11.25" customHeight="1">
      <c r="A34" s="202"/>
      <c r="B34" s="231"/>
      <c r="C34" s="76">
        <v>6</v>
      </c>
      <c r="D34" s="77">
        <v>0.0505</v>
      </c>
      <c r="E34" s="77">
        <v>0.1356</v>
      </c>
      <c r="F34" s="77">
        <v>0.0013</v>
      </c>
      <c r="G34" s="77">
        <v>0.0579</v>
      </c>
      <c r="H34" s="78">
        <v>0.0098</v>
      </c>
      <c r="I34" s="78">
        <v>0.0092</v>
      </c>
      <c r="J34" s="78">
        <v>0.0278</v>
      </c>
      <c r="K34" s="78">
        <v>0.0111</v>
      </c>
      <c r="L34" s="77">
        <v>0.0014</v>
      </c>
      <c r="M34" s="77">
        <v>0.0016</v>
      </c>
      <c r="N34" s="77">
        <v>0.0116</v>
      </c>
      <c r="O34" s="77">
        <f t="shared" si="0"/>
        <v>0.6757</v>
      </c>
      <c r="P34" s="77">
        <v>0.0179</v>
      </c>
      <c r="Q34" s="77">
        <v>0.0405</v>
      </c>
      <c r="R34" s="77">
        <v>0</v>
      </c>
      <c r="S34" s="77">
        <v>0</v>
      </c>
      <c r="T34" s="94">
        <v>0.994</v>
      </c>
      <c r="U34" s="6">
        <v>0.994</v>
      </c>
      <c r="V34" s="16">
        <f t="shared" si="1"/>
        <v>0.994</v>
      </c>
      <c r="W34" s="16">
        <f t="shared" si="2"/>
        <v>0</v>
      </c>
      <c r="X34" s="17"/>
      <c r="Y34" s="11"/>
    </row>
    <row r="35" spans="1:25" ht="11.25" customHeight="1">
      <c r="A35" s="202">
        <v>8</v>
      </c>
      <c r="B35" s="231" t="s">
        <v>9</v>
      </c>
      <c r="C35" s="76">
        <v>1</v>
      </c>
      <c r="D35" s="77">
        <v>0.115</v>
      </c>
      <c r="E35" s="77">
        <v>0.1115</v>
      </c>
      <c r="F35" s="77">
        <v>0.0012</v>
      </c>
      <c r="G35" s="77">
        <v>0.0311</v>
      </c>
      <c r="H35" s="78">
        <v>0.0055</v>
      </c>
      <c r="I35" s="78">
        <v>0.0055</v>
      </c>
      <c r="J35" s="78">
        <v>0.0145</v>
      </c>
      <c r="K35" s="78">
        <v>0.0055</v>
      </c>
      <c r="L35" s="77">
        <v>0.0002</v>
      </c>
      <c r="M35" s="77">
        <v>0.0002</v>
      </c>
      <c r="N35" s="77">
        <v>0.011</v>
      </c>
      <c r="O35" s="77">
        <f t="shared" si="0"/>
        <v>0.6863</v>
      </c>
      <c r="P35" s="77">
        <v>0.0407</v>
      </c>
      <c r="Q35" s="77">
        <v>0.0388</v>
      </c>
      <c r="R35" s="77">
        <v>0</v>
      </c>
      <c r="S35" s="77">
        <v>0</v>
      </c>
      <c r="T35" s="94">
        <v>1.036</v>
      </c>
      <c r="U35" s="6">
        <v>1.036</v>
      </c>
      <c r="V35" s="16">
        <f t="shared" si="1"/>
        <v>1.036</v>
      </c>
      <c r="W35" s="16">
        <f t="shared" si="2"/>
        <v>0</v>
      </c>
      <c r="X35" s="17"/>
      <c r="Y35" s="11"/>
    </row>
    <row r="36" spans="1:25" ht="11.25" customHeight="1">
      <c r="A36" s="202"/>
      <c r="B36" s="231"/>
      <c r="C36" s="76">
        <v>2</v>
      </c>
      <c r="D36" s="77">
        <v>0.115</v>
      </c>
      <c r="E36" s="77">
        <v>0.1115</v>
      </c>
      <c r="F36" s="77">
        <v>0.0012</v>
      </c>
      <c r="G36" s="77">
        <v>0.0311</v>
      </c>
      <c r="H36" s="78">
        <v>0.0055</v>
      </c>
      <c r="I36" s="78">
        <v>0.0055</v>
      </c>
      <c r="J36" s="78">
        <v>0.0145</v>
      </c>
      <c r="K36" s="78">
        <v>0.0055</v>
      </c>
      <c r="L36" s="77">
        <v>0.0002</v>
      </c>
      <c r="M36" s="77">
        <v>0.0002</v>
      </c>
      <c r="N36" s="77">
        <v>0.011</v>
      </c>
      <c r="O36" s="77">
        <f t="shared" si="0"/>
        <v>0.6013</v>
      </c>
      <c r="P36" s="77">
        <v>0.0407</v>
      </c>
      <c r="Q36" s="77">
        <v>0.0388</v>
      </c>
      <c r="R36" s="77">
        <v>0</v>
      </c>
      <c r="S36" s="77">
        <v>0</v>
      </c>
      <c r="T36" s="94">
        <v>0.951</v>
      </c>
      <c r="U36" s="6">
        <v>0.951</v>
      </c>
      <c r="V36" s="16">
        <f t="shared" si="1"/>
        <v>0.9509999999999998</v>
      </c>
      <c r="W36" s="16">
        <f t="shared" si="2"/>
        <v>0</v>
      </c>
      <c r="X36" s="17"/>
      <c r="Y36" s="11"/>
    </row>
    <row r="37" spans="1:25" ht="11.25" customHeight="1">
      <c r="A37" s="202"/>
      <c r="B37" s="231"/>
      <c r="C37" s="76">
        <v>3</v>
      </c>
      <c r="D37" s="77">
        <v>0.115</v>
      </c>
      <c r="E37" s="77">
        <v>0.1115</v>
      </c>
      <c r="F37" s="77">
        <v>0.0012</v>
      </c>
      <c r="G37" s="77">
        <v>0.0311</v>
      </c>
      <c r="H37" s="78">
        <v>0.0055</v>
      </c>
      <c r="I37" s="78">
        <v>0.0055</v>
      </c>
      <c r="J37" s="78">
        <v>0.0145</v>
      </c>
      <c r="K37" s="78">
        <v>0.0055</v>
      </c>
      <c r="L37" s="77">
        <v>0.0002</v>
      </c>
      <c r="M37" s="77">
        <v>0.0002</v>
      </c>
      <c r="N37" s="77">
        <v>0.011</v>
      </c>
      <c r="O37" s="77">
        <f t="shared" si="0"/>
        <v>0.5643</v>
      </c>
      <c r="P37" s="77">
        <v>0.0407</v>
      </c>
      <c r="Q37" s="77">
        <v>0.0388</v>
      </c>
      <c r="R37" s="77">
        <v>0</v>
      </c>
      <c r="S37" s="77">
        <v>0</v>
      </c>
      <c r="T37" s="94">
        <v>0.914</v>
      </c>
      <c r="U37" s="6">
        <v>0.914</v>
      </c>
      <c r="V37" s="16">
        <f t="shared" si="1"/>
        <v>0.9139999999999999</v>
      </c>
      <c r="W37" s="16">
        <f t="shared" si="2"/>
        <v>0</v>
      </c>
      <c r="X37" s="17"/>
      <c r="Y37" s="11"/>
    </row>
    <row r="38" spans="1:25" ht="11.25" customHeight="1">
      <c r="A38" s="202"/>
      <c r="B38" s="231"/>
      <c r="C38" s="76">
        <v>4</v>
      </c>
      <c r="D38" s="77">
        <v>0.11495409191695224</v>
      </c>
      <c r="E38" s="77">
        <v>0.11148659544446686</v>
      </c>
      <c r="F38" s="77">
        <v>0.0012289860915138079</v>
      </c>
      <c r="G38" s="77">
        <v>0.031119683531546063</v>
      </c>
      <c r="H38" s="78">
        <v>0.0055463567932054775</v>
      </c>
      <c r="I38" s="78">
        <v>0.0055463567932054775</v>
      </c>
      <c r="J38" s="78">
        <v>0.01446781012069472</v>
      </c>
      <c r="K38" s="78">
        <v>0.0055463567932054775</v>
      </c>
      <c r="L38" s="77">
        <v>0.00017556944164482966</v>
      </c>
      <c r="M38" s="77">
        <v>0.0002194618020560371</v>
      </c>
      <c r="N38" s="77">
        <v>0.011016982463213063</v>
      </c>
      <c r="O38" s="77">
        <f t="shared" si="0"/>
        <v>0.5212656722434992</v>
      </c>
      <c r="P38" s="77">
        <v>0.04068821810118928</v>
      </c>
      <c r="Q38" s="77">
        <v>0.03884473896391857</v>
      </c>
      <c r="R38" s="77">
        <v>0</v>
      </c>
      <c r="S38" s="77">
        <v>0</v>
      </c>
      <c r="T38" s="94">
        <v>0.871</v>
      </c>
      <c r="U38" s="6">
        <v>0.871</v>
      </c>
      <c r="V38" s="16">
        <f t="shared" si="1"/>
        <v>0.871</v>
      </c>
      <c r="W38" s="16">
        <f t="shared" si="2"/>
        <v>0</v>
      </c>
      <c r="X38" s="17"/>
      <c r="Y38" s="11"/>
    </row>
    <row r="39" spans="1:25" ht="11.25" customHeight="1">
      <c r="A39" s="202"/>
      <c r="B39" s="231"/>
      <c r="C39" s="76">
        <v>5</v>
      </c>
      <c r="D39" s="77">
        <v>0.115</v>
      </c>
      <c r="E39" s="77">
        <v>0.1115</v>
      </c>
      <c r="F39" s="77">
        <v>0.0012</v>
      </c>
      <c r="G39" s="77">
        <v>0.0311</v>
      </c>
      <c r="H39" s="78">
        <v>0.0055</v>
      </c>
      <c r="I39" s="78">
        <v>0.0055</v>
      </c>
      <c r="J39" s="78">
        <v>0.0145</v>
      </c>
      <c r="K39" s="78">
        <v>0.0055</v>
      </c>
      <c r="L39" s="77">
        <v>0.0002</v>
      </c>
      <c r="M39" s="77">
        <v>0.0002</v>
      </c>
      <c r="N39" s="77">
        <v>0.011</v>
      </c>
      <c r="O39" s="77">
        <f t="shared" si="0"/>
        <v>0.6063</v>
      </c>
      <c r="P39" s="77">
        <v>0.0407</v>
      </c>
      <c r="Q39" s="77">
        <v>0.0388</v>
      </c>
      <c r="R39" s="77">
        <v>0</v>
      </c>
      <c r="S39" s="77">
        <v>0</v>
      </c>
      <c r="T39" s="94">
        <v>0.956</v>
      </c>
      <c r="U39" s="6">
        <v>0.956</v>
      </c>
      <c r="V39" s="16">
        <f t="shared" si="1"/>
        <v>0.956</v>
      </c>
      <c r="W39" s="16">
        <f t="shared" si="2"/>
        <v>0</v>
      </c>
      <c r="X39" s="17"/>
      <c r="Y39" s="11"/>
    </row>
    <row r="40" spans="1:25" ht="11.25" customHeight="1">
      <c r="A40" s="202"/>
      <c r="B40" s="231"/>
      <c r="C40" s="76">
        <v>6</v>
      </c>
      <c r="D40" s="77">
        <v>0.115</v>
      </c>
      <c r="E40" s="77">
        <v>0.1115</v>
      </c>
      <c r="F40" s="77">
        <v>0.0012</v>
      </c>
      <c r="G40" s="77">
        <v>0.0311</v>
      </c>
      <c r="H40" s="78">
        <v>0.0055</v>
      </c>
      <c r="I40" s="78">
        <v>0.0055</v>
      </c>
      <c r="J40" s="78">
        <v>0.0145</v>
      </c>
      <c r="K40" s="78">
        <v>0.0055</v>
      </c>
      <c r="L40" s="77">
        <v>0.0002</v>
      </c>
      <c r="M40" s="77">
        <v>0.0002</v>
      </c>
      <c r="N40" s="77">
        <v>0.011</v>
      </c>
      <c r="O40" s="77">
        <f t="shared" si="0"/>
        <v>0.6443</v>
      </c>
      <c r="P40" s="77">
        <v>0.0407</v>
      </c>
      <c r="Q40" s="77">
        <v>0.0388</v>
      </c>
      <c r="R40" s="77">
        <v>0</v>
      </c>
      <c r="S40" s="77">
        <v>0</v>
      </c>
      <c r="T40" s="94">
        <v>0.994</v>
      </c>
      <c r="U40" s="6">
        <v>0.994</v>
      </c>
      <c r="V40" s="16">
        <f t="shared" si="1"/>
        <v>0.994</v>
      </c>
      <c r="W40" s="16">
        <f t="shared" si="2"/>
        <v>0</v>
      </c>
      <c r="X40" s="17"/>
      <c r="Y40" s="11"/>
    </row>
    <row r="41" spans="1:25" ht="11.25" customHeight="1">
      <c r="A41" s="202">
        <v>9</v>
      </c>
      <c r="B41" s="231" t="s">
        <v>10</v>
      </c>
      <c r="C41" s="76">
        <v>1</v>
      </c>
      <c r="D41" s="77">
        <v>0.1198</v>
      </c>
      <c r="E41" s="77">
        <v>0.1105</v>
      </c>
      <c r="F41" s="77">
        <v>0.0012</v>
      </c>
      <c r="G41" s="77">
        <v>0.0266</v>
      </c>
      <c r="H41" s="78">
        <v>0.0054</v>
      </c>
      <c r="I41" s="78">
        <v>0</v>
      </c>
      <c r="J41" s="78">
        <v>0.0157</v>
      </c>
      <c r="K41" s="78">
        <v>0.0055</v>
      </c>
      <c r="L41" s="77">
        <v>0.0002</v>
      </c>
      <c r="M41" s="77">
        <v>0.0002</v>
      </c>
      <c r="N41" s="77">
        <v>0.0287</v>
      </c>
      <c r="O41" s="77">
        <f t="shared" si="0"/>
        <v>0.6665000000000001</v>
      </c>
      <c r="P41" s="77">
        <v>0.0438</v>
      </c>
      <c r="Q41" s="77">
        <v>0.0385</v>
      </c>
      <c r="R41" s="77">
        <v>0</v>
      </c>
      <c r="S41" s="77">
        <v>0</v>
      </c>
      <c r="T41" s="94">
        <v>1.036</v>
      </c>
      <c r="U41" s="6">
        <v>1.036</v>
      </c>
      <c r="V41" s="16">
        <f t="shared" si="1"/>
        <v>1.036</v>
      </c>
      <c r="W41" s="16">
        <f t="shared" si="2"/>
        <v>0</v>
      </c>
      <c r="X41" s="17"/>
      <c r="Y41" s="11"/>
    </row>
    <row r="42" spans="1:25" ht="11.25" customHeight="1">
      <c r="A42" s="202"/>
      <c r="B42" s="231"/>
      <c r="C42" s="76">
        <v>2</v>
      </c>
      <c r="D42" s="77">
        <v>0.1198</v>
      </c>
      <c r="E42" s="77">
        <v>0.1105</v>
      </c>
      <c r="F42" s="77">
        <v>0.0012</v>
      </c>
      <c r="G42" s="77">
        <v>0.0266</v>
      </c>
      <c r="H42" s="78">
        <v>0.0054</v>
      </c>
      <c r="I42" s="78">
        <v>0</v>
      </c>
      <c r="J42" s="78">
        <v>0.0157</v>
      </c>
      <c r="K42" s="78">
        <v>0.0055</v>
      </c>
      <c r="L42" s="77">
        <v>0.0002</v>
      </c>
      <c r="M42" s="77">
        <v>0.0002</v>
      </c>
      <c r="N42" s="77">
        <v>0.0287</v>
      </c>
      <c r="O42" s="77">
        <f t="shared" si="0"/>
        <v>0.5815</v>
      </c>
      <c r="P42" s="77">
        <v>0.0438</v>
      </c>
      <c r="Q42" s="77">
        <v>0.0385</v>
      </c>
      <c r="R42" s="77">
        <v>0</v>
      </c>
      <c r="S42" s="77">
        <v>0</v>
      </c>
      <c r="T42" s="94">
        <v>0.951</v>
      </c>
      <c r="U42" s="6">
        <v>0.951</v>
      </c>
      <c r="V42" s="16">
        <f t="shared" si="1"/>
        <v>0.951</v>
      </c>
      <c r="W42" s="16">
        <f t="shared" si="2"/>
        <v>0</v>
      </c>
      <c r="X42" s="17"/>
      <c r="Y42" s="11"/>
    </row>
    <row r="43" spans="1:25" ht="11.25" customHeight="1">
      <c r="A43" s="202"/>
      <c r="B43" s="231"/>
      <c r="C43" s="76">
        <v>3</v>
      </c>
      <c r="D43" s="77">
        <v>0.1198</v>
      </c>
      <c r="E43" s="77">
        <v>0.1105</v>
      </c>
      <c r="F43" s="77">
        <v>0.0012</v>
      </c>
      <c r="G43" s="77">
        <v>0.0266</v>
      </c>
      <c r="H43" s="78">
        <v>0.0054</v>
      </c>
      <c r="I43" s="78">
        <v>0</v>
      </c>
      <c r="J43" s="78">
        <v>0.0157</v>
      </c>
      <c r="K43" s="78">
        <v>0.0055</v>
      </c>
      <c r="L43" s="77">
        <v>0.0002</v>
      </c>
      <c r="M43" s="77">
        <v>0.0002</v>
      </c>
      <c r="N43" s="77">
        <v>0.0287</v>
      </c>
      <c r="O43" s="77">
        <f t="shared" si="0"/>
        <v>0.5445000000000001</v>
      </c>
      <c r="P43" s="77">
        <v>0.0438</v>
      </c>
      <c r="Q43" s="77">
        <v>0.0385</v>
      </c>
      <c r="R43" s="77">
        <v>0</v>
      </c>
      <c r="S43" s="77">
        <v>0</v>
      </c>
      <c r="T43" s="94">
        <v>0.914</v>
      </c>
      <c r="U43" s="6">
        <v>0.914</v>
      </c>
      <c r="V43" s="16">
        <f t="shared" si="1"/>
        <v>0.914</v>
      </c>
      <c r="W43" s="16">
        <f t="shared" si="2"/>
        <v>0</v>
      </c>
      <c r="X43" s="17"/>
      <c r="Y43" s="11"/>
    </row>
    <row r="44" spans="1:25" ht="11.25" customHeight="1">
      <c r="A44" s="202"/>
      <c r="B44" s="231"/>
      <c r="C44" s="76">
        <v>4</v>
      </c>
      <c r="D44" s="77">
        <v>0.1197982963036764</v>
      </c>
      <c r="E44" s="77">
        <v>0.11046956261831224</v>
      </c>
      <c r="F44" s="77">
        <v>0.0012149048520474245</v>
      </c>
      <c r="G44" s="77">
        <v>0.02659773836803826</v>
      </c>
      <c r="H44" s="78">
        <v>0.0054356401775522735</v>
      </c>
      <c r="I44" s="78">
        <v>0</v>
      </c>
      <c r="J44" s="78">
        <v>0.015650390887739746</v>
      </c>
      <c r="K44" s="78">
        <v>0.005494116502200758</v>
      </c>
      <c r="L44" s="77">
        <v>0.00017355783600677492</v>
      </c>
      <c r="M44" s="77">
        <v>0.00021694729500846866</v>
      </c>
      <c r="N44" s="77">
        <v>0.02870264064293915</v>
      </c>
      <c r="O44" s="77">
        <f t="shared" si="0"/>
        <v>0.5015165483577582</v>
      </c>
      <c r="P44" s="77">
        <v>0.04382335359171067</v>
      </c>
      <c r="Q44" s="77">
        <v>0.03848645013450234</v>
      </c>
      <c r="R44" s="77">
        <v>0</v>
      </c>
      <c r="S44" s="77">
        <v>0</v>
      </c>
      <c r="T44" s="94">
        <v>0.871</v>
      </c>
      <c r="U44" s="6">
        <v>0.871</v>
      </c>
      <c r="V44" s="16">
        <f t="shared" si="1"/>
        <v>0.8709999999999999</v>
      </c>
      <c r="W44" s="16">
        <f t="shared" si="2"/>
        <v>0</v>
      </c>
      <c r="X44" s="17"/>
      <c r="Y44" s="11"/>
    </row>
    <row r="45" spans="1:25" ht="11.25" customHeight="1">
      <c r="A45" s="202"/>
      <c r="B45" s="231"/>
      <c r="C45" s="76">
        <v>5</v>
      </c>
      <c r="D45" s="77">
        <v>0.1198</v>
      </c>
      <c r="E45" s="77">
        <v>0.1105</v>
      </c>
      <c r="F45" s="77">
        <v>0.0012</v>
      </c>
      <c r="G45" s="77">
        <v>0.0266</v>
      </c>
      <c r="H45" s="78">
        <v>0.0054</v>
      </c>
      <c r="I45" s="78">
        <v>0</v>
      </c>
      <c r="J45" s="78">
        <v>0.0157</v>
      </c>
      <c r="K45" s="78">
        <v>0.0055</v>
      </c>
      <c r="L45" s="77">
        <v>0.0002</v>
      </c>
      <c r="M45" s="77">
        <v>0.0002</v>
      </c>
      <c r="N45" s="77">
        <v>0.0287</v>
      </c>
      <c r="O45" s="77">
        <f t="shared" si="0"/>
        <v>0.5865</v>
      </c>
      <c r="P45" s="77">
        <v>0.0438</v>
      </c>
      <c r="Q45" s="77">
        <v>0.0385</v>
      </c>
      <c r="R45" s="77">
        <v>0</v>
      </c>
      <c r="S45" s="77">
        <v>0</v>
      </c>
      <c r="T45" s="94">
        <v>0.956</v>
      </c>
      <c r="U45" s="6">
        <v>0.956</v>
      </c>
      <c r="V45" s="16">
        <f t="shared" si="1"/>
        <v>0.9559999999999998</v>
      </c>
      <c r="W45" s="16">
        <f t="shared" si="2"/>
        <v>0</v>
      </c>
      <c r="X45" s="17"/>
      <c r="Y45" s="11"/>
    </row>
    <row r="46" spans="1:25" ht="11.25" customHeight="1">
      <c r="A46" s="202"/>
      <c r="B46" s="231"/>
      <c r="C46" s="76">
        <v>6</v>
      </c>
      <c r="D46" s="77">
        <v>0.1198</v>
      </c>
      <c r="E46" s="77">
        <v>0.1105</v>
      </c>
      <c r="F46" s="77">
        <v>0.0012</v>
      </c>
      <c r="G46" s="77">
        <v>0.0266</v>
      </c>
      <c r="H46" s="78">
        <v>0.0054</v>
      </c>
      <c r="I46" s="78">
        <v>0</v>
      </c>
      <c r="J46" s="78">
        <v>0.0157</v>
      </c>
      <c r="K46" s="78">
        <v>0.0055</v>
      </c>
      <c r="L46" s="77">
        <v>0.0002</v>
      </c>
      <c r="M46" s="77">
        <v>0.0002</v>
      </c>
      <c r="N46" s="77">
        <v>0.0287</v>
      </c>
      <c r="O46" s="77">
        <f t="shared" si="0"/>
        <v>0.6245</v>
      </c>
      <c r="P46" s="77">
        <v>0.0438</v>
      </c>
      <c r="Q46" s="77">
        <v>0.0385</v>
      </c>
      <c r="R46" s="77">
        <v>0</v>
      </c>
      <c r="S46" s="77">
        <v>0</v>
      </c>
      <c r="T46" s="94">
        <v>0.994</v>
      </c>
      <c r="U46" s="6">
        <v>0.994</v>
      </c>
      <c r="V46" s="16">
        <f t="shared" si="1"/>
        <v>0.9939999999999999</v>
      </c>
      <c r="W46" s="16">
        <f t="shared" si="2"/>
        <v>0</v>
      </c>
      <c r="X46" s="17"/>
      <c r="Y46" s="11"/>
    </row>
    <row r="47" spans="1:25" ht="11.25" customHeight="1">
      <c r="A47" s="202">
        <v>10</v>
      </c>
      <c r="B47" s="231" t="s">
        <v>11</v>
      </c>
      <c r="C47" s="76">
        <v>1</v>
      </c>
      <c r="D47" s="77">
        <v>0.1135</v>
      </c>
      <c r="E47" s="77">
        <v>0.1085</v>
      </c>
      <c r="F47" s="77">
        <v>0.0012</v>
      </c>
      <c r="G47" s="77">
        <v>0.0527</v>
      </c>
      <c r="H47" s="78">
        <v>0.0052</v>
      </c>
      <c r="I47" s="78">
        <v>0.0054</v>
      </c>
      <c r="J47" s="78">
        <v>0.0366</v>
      </c>
      <c r="K47" s="78">
        <v>0.0055</v>
      </c>
      <c r="L47" s="77">
        <v>0.0002</v>
      </c>
      <c r="M47" s="77">
        <v>0.0002</v>
      </c>
      <c r="N47" s="77">
        <v>0.0106</v>
      </c>
      <c r="O47" s="77">
        <f t="shared" si="0"/>
        <v>0.678</v>
      </c>
      <c r="P47" s="77">
        <v>0.0332</v>
      </c>
      <c r="Q47" s="77">
        <v>0.0379</v>
      </c>
      <c r="R47" s="77">
        <v>0</v>
      </c>
      <c r="S47" s="77">
        <v>0</v>
      </c>
      <c r="T47" s="94">
        <v>1.036</v>
      </c>
      <c r="U47" s="6">
        <v>1.036</v>
      </c>
      <c r="V47" s="16">
        <f t="shared" si="1"/>
        <v>1.036</v>
      </c>
      <c r="W47" s="16">
        <f t="shared" si="2"/>
        <v>0</v>
      </c>
      <c r="X47" s="17"/>
      <c r="Y47" s="11"/>
    </row>
    <row r="48" spans="1:25" ht="11.25" customHeight="1">
      <c r="A48" s="202"/>
      <c r="B48" s="231"/>
      <c r="C48" s="76">
        <v>2</v>
      </c>
      <c r="D48" s="77">
        <v>0.1135</v>
      </c>
      <c r="E48" s="77">
        <v>0.1085</v>
      </c>
      <c r="F48" s="77">
        <v>0.0012</v>
      </c>
      <c r="G48" s="77">
        <v>0.0527</v>
      </c>
      <c r="H48" s="78">
        <v>0.0052</v>
      </c>
      <c r="I48" s="78">
        <v>0.0054</v>
      </c>
      <c r="J48" s="78">
        <v>0.0366</v>
      </c>
      <c r="K48" s="78">
        <v>0.0055</v>
      </c>
      <c r="L48" s="77">
        <v>0.0002</v>
      </c>
      <c r="M48" s="77">
        <v>0.0002</v>
      </c>
      <c r="N48" s="77">
        <v>0.0106</v>
      </c>
      <c r="O48" s="77">
        <f t="shared" si="0"/>
        <v>0.593</v>
      </c>
      <c r="P48" s="77">
        <v>0.0332</v>
      </c>
      <c r="Q48" s="77">
        <v>0.0379</v>
      </c>
      <c r="R48" s="77">
        <v>0</v>
      </c>
      <c r="S48" s="77">
        <v>0</v>
      </c>
      <c r="T48" s="94">
        <v>0.951</v>
      </c>
      <c r="U48" s="6">
        <v>0.951</v>
      </c>
      <c r="V48" s="16">
        <f t="shared" si="1"/>
        <v>0.951</v>
      </c>
      <c r="W48" s="16">
        <f t="shared" si="2"/>
        <v>0</v>
      </c>
      <c r="X48" s="17"/>
      <c r="Y48" s="11"/>
    </row>
    <row r="49" spans="1:25" ht="11.25" customHeight="1">
      <c r="A49" s="202"/>
      <c r="B49" s="231"/>
      <c r="C49" s="76">
        <v>3</v>
      </c>
      <c r="D49" s="77">
        <v>0.1135</v>
      </c>
      <c r="E49" s="77">
        <v>0.1085</v>
      </c>
      <c r="F49" s="77">
        <v>0.0012</v>
      </c>
      <c r="G49" s="77">
        <v>0.0527</v>
      </c>
      <c r="H49" s="78">
        <v>0.0052</v>
      </c>
      <c r="I49" s="78">
        <v>0.0054</v>
      </c>
      <c r="J49" s="78">
        <v>0.0366</v>
      </c>
      <c r="K49" s="78">
        <v>0.0055</v>
      </c>
      <c r="L49" s="77">
        <v>0.0002</v>
      </c>
      <c r="M49" s="77">
        <v>0.0002</v>
      </c>
      <c r="N49" s="77">
        <v>0.0106</v>
      </c>
      <c r="O49" s="77">
        <f t="shared" si="0"/>
        <v>0.556</v>
      </c>
      <c r="P49" s="77">
        <v>0.0332</v>
      </c>
      <c r="Q49" s="77">
        <v>0.0379</v>
      </c>
      <c r="R49" s="77">
        <v>0</v>
      </c>
      <c r="S49" s="77">
        <v>0</v>
      </c>
      <c r="T49" s="94">
        <v>0.914</v>
      </c>
      <c r="U49" s="6">
        <v>0.914</v>
      </c>
      <c r="V49" s="16">
        <f aca="true" t="shared" si="3" ref="V49:V103">D49+E49+F49+G49+L49+M49+N49+O49+P49+Q49+R49+S49</f>
        <v>0.914</v>
      </c>
      <c r="W49" s="16">
        <f t="shared" si="2"/>
        <v>0</v>
      </c>
      <c r="X49" s="17"/>
      <c r="Y49" s="11"/>
    </row>
    <row r="50" spans="1:25" ht="11.25" customHeight="1">
      <c r="A50" s="202"/>
      <c r="B50" s="231"/>
      <c r="C50" s="76">
        <v>4</v>
      </c>
      <c r="D50" s="77">
        <v>0.11349862055374914</v>
      </c>
      <c r="E50" s="77">
        <v>0.10847807665779882</v>
      </c>
      <c r="F50" s="77">
        <v>0.0012014976845009361</v>
      </c>
      <c r="G50" s="77">
        <v>0.0526513449600946</v>
      </c>
      <c r="H50" s="78">
        <v>0.005155379244312419</v>
      </c>
      <c r="I50" s="78">
        <v>0.0053870816822590446</v>
      </c>
      <c r="J50" s="78">
        <v>0.036608985195566844</v>
      </c>
      <c r="K50" s="78">
        <v>0.0055081988657311445</v>
      </c>
      <c r="L50" s="77">
        <v>0.0001716425263572766</v>
      </c>
      <c r="M50" s="77">
        <v>0.00021455315794659575</v>
      </c>
      <c r="N50" s="77">
        <v>0.010598926002561829</v>
      </c>
      <c r="O50" s="77">
        <f t="shared" si="0"/>
        <v>0.5130824219134891</v>
      </c>
      <c r="P50" s="77">
        <v>0.0331699182185437</v>
      </c>
      <c r="Q50" s="77">
        <v>0.03793299832495813</v>
      </c>
      <c r="R50" s="77">
        <v>0</v>
      </c>
      <c r="S50" s="77">
        <v>0</v>
      </c>
      <c r="T50" s="94">
        <v>0.871</v>
      </c>
      <c r="U50" s="6">
        <v>0.871</v>
      </c>
      <c r="V50" s="16">
        <f t="shared" si="3"/>
        <v>0.871</v>
      </c>
      <c r="W50" s="16">
        <f t="shared" si="2"/>
        <v>0</v>
      </c>
      <c r="X50" s="17"/>
      <c r="Y50" s="11"/>
    </row>
    <row r="51" spans="1:25" ht="11.25" customHeight="1">
      <c r="A51" s="202"/>
      <c r="B51" s="231"/>
      <c r="C51" s="76">
        <v>5</v>
      </c>
      <c r="D51" s="77">
        <v>0.1135</v>
      </c>
      <c r="E51" s="77">
        <v>0.1085</v>
      </c>
      <c r="F51" s="77">
        <v>0.0012</v>
      </c>
      <c r="G51" s="77">
        <v>0.0527</v>
      </c>
      <c r="H51" s="78">
        <v>0.0052</v>
      </c>
      <c r="I51" s="78">
        <v>0.0054</v>
      </c>
      <c r="J51" s="78">
        <v>0.0366</v>
      </c>
      <c r="K51" s="78">
        <v>0.0055</v>
      </c>
      <c r="L51" s="77">
        <v>0.0002</v>
      </c>
      <c r="M51" s="77">
        <v>0.0002</v>
      </c>
      <c r="N51" s="77">
        <v>0.0106</v>
      </c>
      <c r="O51" s="77">
        <f t="shared" si="0"/>
        <v>0.598</v>
      </c>
      <c r="P51" s="77">
        <v>0.0332</v>
      </c>
      <c r="Q51" s="77">
        <v>0.0379</v>
      </c>
      <c r="R51" s="77">
        <v>0</v>
      </c>
      <c r="S51" s="77">
        <v>0</v>
      </c>
      <c r="T51" s="94">
        <v>0.956</v>
      </c>
      <c r="U51" s="6">
        <v>0.956</v>
      </c>
      <c r="V51" s="16">
        <f t="shared" si="3"/>
        <v>0.9560000000000001</v>
      </c>
      <c r="W51" s="16">
        <f t="shared" si="2"/>
        <v>0</v>
      </c>
      <c r="X51" s="17"/>
      <c r="Y51" s="11"/>
    </row>
    <row r="52" spans="1:25" ht="11.25" customHeight="1">
      <c r="A52" s="202"/>
      <c r="B52" s="231"/>
      <c r="C52" s="76">
        <v>6</v>
      </c>
      <c r="D52" s="77">
        <v>0.1135</v>
      </c>
      <c r="E52" s="77">
        <v>0.1085</v>
      </c>
      <c r="F52" s="77">
        <v>0.0012</v>
      </c>
      <c r="G52" s="77">
        <v>0.0527</v>
      </c>
      <c r="H52" s="78">
        <v>0.0052</v>
      </c>
      <c r="I52" s="78">
        <v>0.0054</v>
      </c>
      <c r="J52" s="78">
        <v>0.0366</v>
      </c>
      <c r="K52" s="78">
        <v>0.0055</v>
      </c>
      <c r="L52" s="77">
        <v>0.0002</v>
      </c>
      <c r="M52" s="77">
        <v>0.0002</v>
      </c>
      <c r="N52" s="77">
        <v>0.0106</v>
      </c>
      <c r="O52" s="77">
        <f t="shared" si="0"/>
        <v>0.636</v>
      </c>
      <c r="P52" s="77">
        <v>0.0332</v>
      </c>
      <c r="Q52" s="77">
        <v>0.0379</v>
      </c>
      <c r="R52" s="77">
        <v>0</v>
      </c>
      <c r="S52" s="77">
        <v>0</v>
      </c>
      <c r="T52" s="94">
        <v>0.994</v>
      </c>
      <c r="U52" s="6">
        <v>0.994</v>
      </c>
      <c r="V52" s="16">
        <f t="shared" si="3"/>
        <v>0.9940000000000001</v>
      </c>
      <c r="W52" s="16">
        <f t="shared" si="2"/>
        <v>0</v>
      </c>
      <c r="X52" s="17"/>
      <c r="Y52" s="11"/>
    </row>
    <row r="53" spans="1:25" ht="11.25" customHeight="1">
      <c r="A53" s="202">
        <v>11</v>
      </c>
      <c r="B53" s="231" t="s">
        <v>12</v>
      </c>
      <c r="C53" s="76">
        <v>1</v>
      </c>
      <c r="D53" s="77">
        <v>0.1159</v>
      </c>
      <c r="E53" s="77">
        <v>0.1109</v>
      </c>
      <c r="F53" s="77">
        <v>0.0012</v>
      </c>
      <c r="G53" s="77">
        <v>0.0282</v>
      </c>
      <c r="H53" s="78">
        <v>0.0056</v>
      </c>
      <c r="I53" s="78">
        <v>0.0056</v>
      </c>
      <c r="J53" s="78">
        <v>0.012</v>
      </c>
      <c r="K53" s="78">
        <v>0.0049</v>
      </c>
      <c r="L53" s="77">
        <v>0.0002</v>
      </c>
      <c r="M53" s="77">
        <v>0.0002</v>
      </c>
      <c r="N53" s="77">
        <v>0.0109</v>
      </c>
      <c r="O53" s="77">
        <f t="shared" si="0"/>
        <v>0.6889000000000001</v>
      </c>
      <c r="P53" s="77">
        <v>0.0411</v>
      </c>
      <c r="Q53" s="77">
        <v>0.0385</v>
      </c>
      <c r="R53" s="77">
        <v>0</v>
      </c>
      <c r="S53" s="77">
        <v>0</v>
      </c>
      <c r="T53" s="94">
        <v>1.036</v>
      </c>
      <c r="U53" s="6">
        <v>1.036</v>
      </c>
      <c r="V53" s="16">
        <f t="shared" si="3"/>
        <v>1.036</v>
      </c>
      <c r="W53" s="16">
        <f t="shared" si="2"/>
        <v>0</v>
      </c>
      <c r="X53" s="17"/>
      <c r="Y53" s="11"/>
    </row>
    <row r="54" spans="1:25" ht="11.25" customHeight="1">
      <c r="A54" s="202"/>
      <c r="B54" s="231"/>
      <c r="C54" s="76">
        <v>2</v>
      </c>
      <c r="D54" s="77">
        <v>0.1159</v>
      </c>
      <c r="E54" s="77">
        <v>0.1109</v>
      </c>
      <c r="F54" s="77">
        <v>0.0012</v>
      </c>
      <c r="G54" s="77">
        <v>0.0282</v>
      </c>
      <c r="H54" s="78">
        <v>0.0056</v>
      </c>
      <c r="I54" s="78">
        <v>0.0056</v>
      </c>
      <c r="J54" s="78">
        <v>0.012</v>
      </c>
      <c r="K54" s="78">
        <v>0.0049</v>
      </c>
      <c r="L54" s="77">
        <v>0.0002</v>
      </c>
      <c r="M54" s="77">
        <v>0.0002</v>
      </c>
      <c r="N54" s="77">
        <v>0.0109</v>
      </c>
      <c r="O54" s="77">
        <f t="shared" si="0"/>
        <v>0.6039</v>
      </c>
      <c r="P54" s="77">
        <v>0.0411</v>
      </c>
      <c r="Q54" s="77">
        <v>0.0385</v>
      </c>
      <c r="R54" s="77">
        <v>0</v>
      </c>
      <c r="S54" s="77">
        <v>0</v>
      </c>
      <c r="T54" s="94">
        <v>0.951</v>
      </c>
      <c r="U54" s="6">
        <v>0.951</v>
      </c>
      <c r="V54" s="16">
        <f t="shared" si="3"/>
        <v>0.951</v>
      </c>
      <c r="W54" s="16">
        <f t="shared" si="2"/>
        <v>0</v>
      </c>
      <c r="X54" s="17"/>
      <c r="Y54" s="11"/>
    </row>
    <row r="55" spans="1:25" ht="11.25" customHeight="1">
      <c r="A55" s="202"/>
      <c r="B55" s="231"/>
      <c r="C55" s="76">
        <v>3</v>
      </c>
      <c r="D55" s="77">
        <v>0.1159</v>
      </c>
      <c r="E55" s="77">
        <v>0.1109</v>
      </c>
      <c r="F55" s="77">
        <v>0.0012</v>
      </c>
      <c r="G55" s="77">
        <v>0.0282</v>
      </c>
      <c r="H55" s="78">
        <v>0.0056</v>
      </c>
      <c r="I55" s="78">
        <v>0.0056</v>
      </c>
      <c r="J55" s="78">
        <v>0.012</v>
      </c>
      <c r="K55" s="78">
        <v>0.0049</v>
      </c>
      <c r="L55" s="77">
        <v>0.0002</v>
      </c>
      <c r="M55" s="77">
        <v>0.0002</v>
      </c>
      <c r="N55" s="77">
        <v>0.0109</v>
      </c>
      <c r="O55" s="77">
        <f t="shared" si="0"/>
        <v>0.5669000000000001</v>
      </c>
      <c r="P55" s="77">
        <v>0.0411</v>
      </c>
      <c r="Q55" s="77">
        <v>0.0385</v>
      </c>
      <c r="R55" s="77">
        <v>0</v>
      </c>
      <c r="S55" s="77">
        <v>0</v>
      </c>
      <c r="T55" s="94">
        <v>0.914</v>
      </c>
      <c r="U55" s="6">
        <v>0.914</v>
      </c>
      <c r="V55" s="16">
        <f t="shared" si="3"/>
        <v>0.914</v>
      </c>
      <c r="W55" s="16">
        <f t="shared" si="2"/>
        <v>0</v>
      </c>
      <c r="X55" s="17"/>
      <c r="Y55" s="11"/>
    </row>
    <row r="56" spans="1:25" ht="11.25" customHeight="1">
      <c r="A56" s="202"/>
      <c r="B56" s="231"/>
      <c r="C56" s="76">
        <v>4</v>
      </c>
      <c r="D56" s="77">
        <v>0.11591353720490087</v>
      </c>
      <c r="E56" s="77">
        <v>0.11088136268552644</v>
      </c>
      <c r="F56" s="77">
        <v>0.0012146628150214165</v>
      </c>
      <c r="G56" s="77">
        <v>0.028197529634425737</v>
      </c>
      <c r="H56" s="78">
        <v>0.005636441565518684</v>
      </c>
      <c r="I56" s="78">
        <v>0.005636441565518684</v>
      </c>
      <c r="J56" s="78">
        <v>0.011991529430641</v>
      </c>
      <c r="K56" s="78">
        <v>0.004917795265915051</v>
      </c>
      <c r="L56" s="77">
        <v>0.00017352325928877377</v>
      </c>
      <c r="M56" s="77">
        <v>0.00021690407411096722</v>
      </c>
      <c r="N56" s="77">
        <v>0.010888584520370555</v>
      </c>
      <c r="O56" s="77">
        <f t="shared" si="0"/>
        <v>0.523866719792808</v>
      </c>
      <c r="P56" s="77">
        <v>0.04112501245143938</v>
      </c>
      <c r="Q56" s="77">
        <v>0.03852216356210778</v>
      </c>
      <c r="R56" s="77">
        <v>0</v>
      </c>
      <c r="S56" s="77">
        <v>0</v>
      </c>
      <c r="T56" s="94">
        <v>0.871</v>
      </c>
      <c r="U56" s="6">
        <v>0.871</v>
      </c>
      <c r="V56" s="16">
        <f t="shared" si="3"/>
        <v>0.8709999999999999</v>
      </c>
      <c r="W56" s="16">
        <f t="shared" si="2"/>
        <v>0</v>
      </c>
      <c r="X56" s="17"/>
      <c r="Y56" s="11"/>
    </row>
    <row r="57" spans="1:25" ht="11.25" customHeight="1">
      <c r="A57" s="202"/>
      <c r="B57" s="231"/>
      <c r="C57" s="76">
        <v>5</v>
      </c>
      <c r="D57" s="77">
        <v>0.1159</v>
      </c>
      <c r="E57" s="77">
        <v>0.1109</v>
      </c>
      <c r="F57" s="77">
        <v>0.0012</v>
      </c>
      <c r="G57" s="77">
        <v>0.0282</v>
      </c>
      <c r="H57" s="78">
        <v>0.0056</v>
      </c>
      <c r="I57" s="78">
        <v>0.0056</v>
      </c>
      <c r="J57" s="78">
        <v>0.012</v>
      </c>
      <c r="K57" s="78">
        <v>0.0049</v>
      </c>
      <c r="L57" s="77">
        <v>0.0002</v>
      </c>
      <c r="M57" s="77">
        <v>0.0002</v>
      </c>
      <c r="N57" s="77">
        <v>0.0109</v>
      </c>
      <c r="O57" s="77">
        <f t="shared" si="0"/>
        <v>0.6089</v>
      </c>
      <c r="P57" s="77">
        <v>0.0411</v>
      </c>
      <c r="Q57" s="77">
        <v>0.0385</v>
      </c>
      <c r="R57" s="77">
        <v>0</v>
      </c>
      <c r="S57" s="77">
        <v>0</v>
      </c>
      <c r="T57" s="94">
        <v>0.956</v>
      </c>
      <c r="U57" s="6">
        <v>0.956</v>
      </c>
      <c r="V57" s="16">
        <f t="shared" si="3"/>
        <v>0.956</v>
      </c>
      <c r="W57" s="16">
        <f t="shared" si="2"/>
        <v>0</v>
      </c>
      <c r="X57" s="17"/>
      <c r="Y57" s="11"/>
    </row>
    <row r="58" spans="1:25" ht="11.25" customHeight="1">
      <c r="A58" s="202"/>
      <c r="B58" s="231"/>
      <c r="C58" s="76">
        <v>6</v>
      </c>
      <c r="D58" s="77">
        <v>0.1159</v>
      </c>
      <c r="E58" s="77">
        <v>0.1109</v>
      </c>
      <c r="F58" s="77">
        <v>0.0012</v>
      </c>
      <c r="G58" s="77">
        <v>0.0282</v>
      </c>
      <c r="H58" s="78">
        <v>0.0056</v>
      </c>
      <c r="I58" s="78">
        <v>0.0056</v>
      </c>
      <c r="J58" s="78">
        <v>0.012</v>
      </c>
      <c r="K58" s="78">
        <v>0.0049</v>
      </c>
      <c r="L58" s="77">
        <v>0.0002</v>
      </c>
      <c r="M58" s="77">
        <v>0.0002</v>
      </c>
      <c r="N58" s="77">
        <v>0.0109</v>
      </c>
      <c r="O58" s="77">
        <f t="shared" si="0"/>
        <v>0.6469</v>
      </c>
      <c r="P58" s="77">
        <v>0.0411</v>
      </c>
      <c r="Q58" s="77">
        <v>0.0385</v>
      </c>
      <c r="R58" s="77">
        <v>0</v>
      </c>
      <c r="S58" s="77">
        <v>0</v>
      </c>
      <c r="T58" s="94">
        <v>0.994</v>
      </c>
      <c r="U58" s="6">
        <v>0.994</v>
      </c>
      <c r="V58" s="16">
        <f t="shared" si="3"/>
        <v>0.994</v>
      </c>
      <c r="W58" s="16">
        <f t="shared" si="2"/>
        <v>0</v>
      </c>
      <c r="X58" s="17"/>
      <c r="Y58" s="11"/>
    </row>
    <row r="59" spans="1:25" ht="11.25" customHeight="1">
      <c r="A59" s="202">
        <v>12</v>
      </c>
      <c r="B59" s="231" t="s">
        <v>13</v>
      </c>
      <c r="C59" s="76">
        <v>1</v>
      </c>
      <c r="D59" s="77">
        <v>0.1369</v>
      </c>
      <c r="E59" s="77">
        <v>0.1071</v>
      </c>
      <c r="F59" s="77">
        <v>0.0012</v>
      </c>
      <c r="G59" s="77">
        <v>0.0264</v>
      </c>
      <c r="H59" s="78">
        <v>0.0056</v>
      </c>
      <c r="I59" s="78">
        <v>0.0056</v>
      </c>
      <c r="J59" s="78">
        <v>0.0104</v>
      </c>
      <c r="K59" s="78">
        <v>0.0049</v>
      </c>
      <c r="L59" s="77">
        <v>0.0002</v>
      </c>
      <c r="M59" s="77">
        <v>0.0002</v>
      </c>
      <c r="N59" s="77">
        <v>0.0105</v>
      </c>
      <c r="O59" s="77">
        <f t="shared" si="0"/>
        <v>0.6742</v>
      </c>
      <c r="P59" s="77">
        <v>0.0417</v>
      </c>
      <c r="Q59" s="77">
        <v>0.0376</v>
      </c>
      <c r="R59" s="77">
        <v>0</v>
      </c>
      <c r="S59" s="77">
        <v>0</v>
      </c>
      <c r="T59" s="94">
        <v>1.036</v>
      </c>
      <c r="U59" s="6">
        <v>1.036</v>
      </c>
      <c r="V59" s="16">
        <f t="shared" si="3"/>
        <v>1.036</v>
      </c>
      <c r="W59" s="16">
        <f t="shared" si="2"/>
        <v>0</v>
      </c>
      <c r="X59" s="17"/>
      <c r="Y59" s="11"/>
    </row>
    <row r="60" spans="1:25" ht="11.25" customHeight="1">
      <c r="A60" s="202"/>
      <c r="B60" s="231"/>
      <c r="C60" s="76">
        <v>2</v>
      </c>
      <c r="D60" s="77">
        <v>0.1369</v>
      </c>
      <c r="E60" s="77">
        <v>0.1071</v>
      </c>
      <c r="F60" s="77">
        <v>0.0012</v>
      </c>
      <c r="G60" s="77">
        <v>0.0264</v>
      </c>
      <c r="H60" s="78">
        <v>0.0056</v>
      </c>
      <c r="I60" s="78">
        <v>0.0056</v>
      </c>
      <c r="J60" s="78">
        <v>0.0104</v>
      </c>
      <c r="K60" s="78">
        <v>0.0049</v>
      </c>
      <c r="L60" s="77">
        <v>0.0002</v>
      </c>
      <c r="M60" s="77">
        <v>0.0002</v>
      </c>
      <c r="N60" s="77">
        <v>0.0105</v>
      </c>
      <c r="O60" s="77">
        <f t="shared" si="0"/>
        <v>0.5892</v>
      </c>
      <c r="P60" s="77">
        <v>0.0417</v>
      </c>
      <c r="Q60" s="77">
        <v>0.0376</v>
      </c>
      <c r="R60" s="77">
        <v>0</v>
      </c>
      <c r="S60" s="77">
        <v>0</v>
      </c>
      <c r="T60" s="94">
        <v>0.951</v>
      </c>
      <c r="U60" s="6">
        <v>0.951</v>
      </c>
      <c r="V60" s="16">
        <f t="shared" si="3"/>
        <v>0.9509999999999998</v>
      </c>
      <c r="W60" s="16">
        <f t="shared" si="2"/>
        <v>0</v>
      </c>
      <c r="X60" s="17"/>
      <c r="Y60" s="11"/>
    </row>
    <row r="61" spans="1:25" ht="11.25" customHeight="1">
      <c r="A61" s="202"/>
      <c r="B61" s="231"/>
      <c r="C61" s="76">
        <v>3</v>
      </c>
      <c r="D61" s="77">
        <v>0.1369</v>
      </c>
      <c r="E61" s="77">
        <v>0.1071</v>
      </c>
      <c r="F61" s="77">
        <v>0.0012</v>
      </c>
      <c r="G61" s="77">
        <v>0.0264</v>
      </c>
      <c r="H61" s="78">
        <v>0.0056</v>
      </c>
      <c r="I61" s="78">
        <v>0.0056</v>
      </c>
      <c r="J61" s="78">
        <v>0.0104</v>
      </c>
      <c r="K61" s="78">
        <v>0.0049</v>
      </c>
      <c r="L61" s="77">
        <v>0.0002</v>
      </c>
      <c r="M61" s="77">
        <v>0.0002</v>
      </c>
      <c r="N61" s="77">
        <v>0.0105</v>
      </c>
      <c r="O61" s="77">
        <f t="shared" si="0"/>
        <v>0.5522</v>
      </c>
      <c r="P61" s="77">
        <v>0.0417</v>
      </c>
      <c r="Q61" s="77">
        <v>0.0376</v>
      </c>
      <c r="R61" s="77">
        <v>0</v>
      </c>
      <c r="S61" s="77">
        <v>0</v>
      </c>
      <c r="T61" s="94">
        <v>0.914</v>
      </c>
      <c r="U61" s="6">
        <v>0.914</v>
      </c>
      <c r="V61" s="16">
        <f t="shared" si="3"/>
        <v>0.9139999999999999</v>
      </c>
      <c r="W61" s="16">
        <f t="shared" si="2"/>
        <v>0</v>
      </c>
      <c r="X61" s="17"/>
      <c r="Y61" s="11"/>
    </row>
    <row r="62" spans="1:25" ht="11.25" customHeight="1">
      <c r="A62" s="202"/>
      <c r="B62" s="231"/>
      <c r="C62" s="76">
        <v>4</v>
      </c>
      <c r="D62" s="77">
        <v>0.13688849696257102</v>
      </c>
      <c r="E62" s="77">
        <v>0.10710415441896924</v>
      </c>
      <c r="F62" s="77">
        <v>0.0011947873799725652</v>
      </c>
      <c r="G62" s="77">
        <v>0.026413335292964923</v>
      </c>
      <c r="H62" s="78">
        <v>0.005560200789603101</v>
      </c>
      <c r="I62" s="78">
        <v>0.005560200789603101</v>
      </c>
      <c r="J62" s="78">
        <v>0.010425706658699971</v>
      </c>
      <c r="K62" s="78">
        <v>0.00486550586909687</v>
      </c>
      <c r="L62" s="77">
        <v>0.0001706839114246522</v>
      </c>
      <c r="M62" s="77">
        <v>0.00021335488928081524</v>
      </c>
      <c r="N62" s="77">
        <v>0.010497060552616108</v>
      </c>
      <c r="O62" s="77">
        <f t="shared" si="0"/>
        <v>0.5091927787575936</v>
      </c>
      <c r="P62" s="77">
        <v>0.04173221634332746</v>
      </c>
      <c r="Q62" s="77">
        <v>0.03759313149127964</v>
      </c>
      <c r="R62" s="77">
        <v>0</v>
      </c>
      <c r="S62" s="77">
        <v>0</v>
      </c>
      <c r="T62" s="94">
        <v>0.871</v>
      </c>
      <c r="U62" s="6">
        <v>0.871</v>
      </c>
      <c r="V62" s="16">
        <f t="shared" si="3"/>
        <v>0.8710000000000001</v>
      </c>
      <c r="W62" s="16">
        <f t="shared" si="2"/>
        <v>0</v>
      </c>
      <c r="X62" s="17"/>
      <c r="Y62" s="11"/>
    </row>
    <row r="63" spans="1:25" ht="11.25" customHeight="1">
      <c r="A63" s="202"/>
      <c r="B63" s="231"/>
      <c r="C63" s="76">
        <v>5</v>
      </c>
      <c r="D63" s="77">
        <v>0.1369</v>
      </c>
      <c r="E63" s="77">
        <v>0.1071</v>
      </c>
      <c r="F63" s="77">
        <v>0.0012</v>
      </c>
      <c r="G63" s="77">
        <v>0.0264</v>
      </c>
      <c r="H63" s="78">
        <v>0.0056</v>
      </c>
      <c r="I63" s="78">
        <v>0.0056</v>
      </c>
      <c r="J63" s="78">
        <v>0.0104</v>
      </c>
      <c r="K63" s="78">
        <v>0.0049</v>
      </c>
      <c r="L63" s="77">
        <v>0.0002</v>
      </c>
      <c r="M63" s="77">
        <v>0.0002</v>
      </c>
      <c r="N63" s="77">
        <v>0.0105</v>
      </c>
      <c r="O63" s="77">
        <f t="shared" si="0"/>
        <v>0.5942</v>
      </c>
      <c r="P63" s="77">
        <v>0.0417</v>
      </c>
      <c r="Q63" s="77">
        <v>0.0376</v>
      </c>
      <c r="R63" s="77">
        <v>0</v>
      </c>
      <c r="S63" s="77">
        <v>0</v>
      </c>
      <c r="T63" s="94">
        <v>0.956</v>
      </c>
      <c r="U63" s="6">
        <v>0.956</v>
      </c>
      <c r="V63" s="16">
        <f t="shared" si="3"/>
        <v>0.9559999999999998</v>
      </c>
      <c r="W63" s="16">
        <f t="shared" si="2"/>
        <v>0</v>
      </c>
      <c r="X63" s="17"/>
      <c r="Y63" s="11"/>
    </row>
    <row r="64" spans="1:25" ht="11.25" customHeight="1">
      <c r="A64" s="202"/>
      <c r="B64" s="231"/>
      <c r="C64" s="76">
        <v>6</v>
      </c>
      <c r="D64" s="77">
        <v>0.1369</v>
      </c>
      <c r="E64" s="77">
        <v>0.1071</v>
      </c>
      <c r="F64" s="77">
        <v>0.0012</v>
      </c>
      <c r="G64" s="77">
        <v>0.0264</v>
      </c>
      <c r="H64" s="78">
        <v>0.0056</v>
      </c>
      <c r="I64" s="78">
        <v>0.0056</v>
      </c>
      <c r="J64" s="78">
        <v>0.0104</v>
      </c>
      <c r="K64" s="78">
        <v>0.0049</v>
      </c>
      <c r="L64" s="77">
        <v>0.0002</v>
      </c>
      <c r="M64" s="77">
        <v>0.0002</v>
      </c>
      <c r="N64" s="77">
        <v>0.0105</v>
      </c>
      <c r="O64" s="77">
        <f t="shared" si="0"/>
        <v>0.6322</v>
      </c>
      <c r="P64" s="77">
        <v>0.0417</v>
      </c>
      <c r="Q64" s="77">
        <v>0.0376</v>
      </c>
      <c r="R64" s="77">
        <v>0</v>
      </c>
      <c r="S64" s="77">
        <v>0</v>
      </c>
      <c r="T64" s="94">
        <v>0.994</v>
      </c>
      <c r="U64" s="6">
        <v>0.994</v>
      </c>
      <c r="V64" s="16">
        <f t="shared" si="3"/>
        <v>0.9939999999999999</v>
      </c>
      <c r="W64" s="16">
        <f t="shared" si="2"/>
        <v>0</v>
      </c>
      <c r="X64" s="17"/>
      <c r="Y64" s="11"/>
    </row>
    <row r="65" spans="1:25" ht="11.25" customHeight="1">
      <c r="A65" s="202">
        <v>13</v>
      </c>
      <c r="B65" s="231" t="s">
        <v>14</v>
      </c>
      <c r="C65" s="76">
        <v>1</v>
      </c>
      <c r="D65" s="77">
        <v>0.1408</v>
      </c>
      <c r="E65" s="77">
        <v>0.1032</v>
      </c>
      <c r="F65" s="77">
        <v>0.0011</v>
      </c>
      <c r="G65" s="77">
        <v>0.0261</v>
      </c>
      <c r="H65" s="78">
        <v>0.0049</v>
      </c>
      <c r="I65" s="78">
        <v>0.0049</v>
      </c>
      <c r="J65" s="78">
        <v>0.0112</v>
      </c>
      <c r="K65" s="78">
        <v>0.0051</v>
      </c>
      <c r="L65" s="77">
        <v>0.0002</v>
      </c>
      <c r="M65" s="77">
        <v>0.0002</v>
      </c>
      <c r="N65" s="77">
        <v>0.0101</v>
      </c>
      <c r="O65" s="77">
        <f t="shared" si="0"/>
        <v>0.6648000000000001</v>
      </c>
      <c r="P65" s="77">
        <v>0.0529</v>
      </c>
      <c r="Q65" s="77">
        <v>0.0366</v>
      </c>
      <c r="R65" s="77">
        <v>0</v>
      </c>
      <c r="S65" s="77">
        <v>0</v>
      </c>
      <c r="T65" s="94">
        <v>1.036</v>
      </c>
      <c r="U65" s="6">
        <v>1.036</v>
      </c>
      <c r="V65" s="16">
        <f t="shared" si="3"/>
        <v>1.036</v>
      </c>
      <c r="W65" s="16">
        <f t="shared" si="2"/>
        <v>0</v>
      </c>
      <c r="X65" s="17"/>
      <c r="Y65" s="11"/>
    </row>
    <row r="66" spans="1:25" ht="11.25" customHeight="1">
      <c r="A66" s="202"/>
      <c r="B66" s="231"/>
      <c r="C66" s="76">
        <v>2</v>
      </c>
      <c r="D66" s="77">
        <v>0.1408</v>
      </c>
      <c r="E66" s="77">
        <v>0.1032</v>
      </c>
      <c r="F66" s="77">
        <v>0.0011</v>
      </c>
      <c r="G66" s="77">
        <v>0.0261</v>
      </c>
      <c r="H66" s="78">
        <v>0.0049</v>
      </c>
      <c r="I66" s="78">
        <v>0.0049</v>
      </c>
      <c r="J66" s="78">
        <v>0.0112</v>
      </c>
      <c r="K66" s="78">
        <v>0.0051</v>
      </c>
      <c r="L66" s="77">
        <v>0.0002</v>
      </c>
      <c r="M66" s="77">
        <v>0.0002</v>
      </c>
      <c r="N66" s="77">
        <v>0.0101</v>
      </c>
      <c r="O66" s="77">
        <f t="shared" si="0"/>
        <v>0.5798</v>
      </c>
      <c r="P66" s="77">
        <v>0.0529</v>
      </c>
      <c r="Q66" s="77">
        <v>0.0366</v>
      </c>
      <c r="R66" s="77">
        <v>0</v>
      </c>
      <c r="S66" s="77">
        <v>0</v>
      </c>
      <c r="T66" s="94">
        <v>0.951</v>
      </c>
      <c r="U66" s="6">
        <v>0.951</v>
      </c>
      <c r="V66" s="16">
        <f t="shared" si="3"/>
        <v>0.9509999999999998</v>
      </c>
      <c r="W66" s="16">
        <f t="shared" si="2"/>
        <v>0</v>
      </c>
      <c r="X66" s="17"/>
      <c r="Y66" s="11"/>
    </row>
    <row r="67" spans="1:25" ht="11.25" customHeight="1">
      <c r="A67" s="202"/>
      <c r="B67" s="231"/>
      <c r="C67" s="76">
        <v>3</v>
      </c>
      <c r="D67" s="77">
        <v>0.1408</v>
      </c>
      <c r="E67" s="77">
        <v>0.1032</v>
      </c>
      <c r="F67" s="77">
        <v>0.0011</v>
      </c>
      <c r="G67" s="77">
        <v>0.0261</v>
      </c>
      <c r="H67" s="78">
        <v>0.0049</v>
      </c>
      <c r="I67" s="78">
        <v>0.0049</v>
      </c>
      <c r="J67" s="78">
        <v>0.0112</v>
      </c>
      <c r="K67" s="78">
        <v>0.0051</v>
      </c>
      <c r="L67" s="77">
        <v>0.0002</v>
      </c>
      <c r="M67" s="77">
        <v>0.0002</v>
      </c>
      <c r="N67" s="77">
        <v>0.0101</v>
      </c>
      <c r="O67" s="77">
        <f t="shared" si="0"/>
        <v>0.5428000000000001</v>
      </c>
      <c r="P67" s="77">
        <v>0.0529</v>
      </c>
      <c r="Q67" s="77">
        <v>0.0366</v>
      </c>
      <c r="R67" s="77">
        <v>0</v>
      </c>
      <c r="S67" s="77">
        <v>0</v>
      </c>
      <c r="T67" s="94">
        <v>0.914</v>
      </c>
      <c r="U67" s="6">
        <v>0.914</v>
      </c>
      <c r="V67" s="16">
        <f t="shared" si="3"/>
        <v>0.9139999999999999</v>
      </c>
      <c r="W67" s="16">
        <f t="shared" si="2"/>
        <v>0</v>
      </c>
      <c r="X67" s="17"/>
      <c r="Y67" s="11"/>
    </row>
    <row r="68" spans="1:25" ht="11.25" customHeight="1">
      <c r="A68" s="202"/>
      <c r="B68" s="231"/>
      <c r="C68" s="76">
        <v>4</v>
      </c>
      <c r="D68" s="77">
        <v>0.14080705553951295</v>
      </c>
      <c r="E68" s="77">
        <v>0.10324732890557321</v>
      </c>
      <c r="F68" s="77">
        <v>0.0011318221195495237</v>
      </c>
      <c r="G68" s="77">
        <v>0.02611574742516123</v>
      </c>
      <c r="H68" s="78">
        <v>0.0049120997773562216</v>
      </c>
      <c r="I68" s="78">
        <v>0.0049120997773562216</v>
      </c>
      <c r="J68" s="78">
        <v>0.011167188536393879</v>
      </c>
      <c r="K68" s="78">
        <v>0.005136802213979963</v>
      </c>
      <c r="L68" s="77">
        <v>0.00016767735104437385</v>
      </c>
      <c r="M68" s="77">
        <v>0.00020959668880546733</v>
      </c>
      <c r="N68" s="77">
        <v>0.010144479738184619</v>
      </c>
      <c r="O68" s="77">
        <f t="shared" si="0"/>
        <v>0.499678506112234</v>
      </c>
      <c r="P68" s="77">
        <v>0.05286028491673886</v>
      </c>
      <c r="Q68" s="77">
        <v>0.03663750120319569</v>
      </c>
      <c r="R68" s="77">
        <v>0</v>
      </c>
      <c r="S68" s="77">
        <v>0</v>
      </c>
      <c r="T68" s="94">
        <v>0.871</v>
      </c>
      <c r="U68" s="6">
        <v>0.871</v>
      </c>
      <c r="V68" s="16">
        <f t="shared" si="3"/>
        <v>0.8709999999999999</v>
      </c>
      <c r="W68" s="16">
        <f t="shared" si="2"/>
        <v>0</v>
      </c>
      <c r="X68" s="17"/>
      <c r="Y68" s="11"/>
    </row>
    <row r="69" spans="1:25" ht="11.25" customHeight="1">
      <c r="A69" s="202"/>
      <c r="B69" s="231"/>
      <c r="C69" s="76">
        <v>5</v>
      </c>
      <c r="D69" s="77">
        <v>0.1408</v>
      </c>
      <c r="E69" s="77">
        <v>0.1032</v>
      </c>
      <c r="F69" s="77">
        <v>0.0011</v>
      </c>
      <c r="G69" s="77">
        <v>0.0261</v>
      </c>
      <c r="H69" s="78">
        <v>0.0049</v>
      </c>
      <c r="I69" s="78">
        <v>0.0049</v>
      </c>
      <c r="J69" s="78">
        <v>0.0112</v>
      </c>
      <c r="K69" s="78">
        <v>0.0051</v>
      </c>
      <c r="L69" s="77">
        <v>0.0002</v>
      </c>
      <c r="M69" s="77">
        <v>0.0002</v>
      </c>
      <c r="N69" s="77">
        <v>0.0101</v>
      </c>
      <c r="O69" s="77">
        <f t="shared" si="0"/>
        <v>0.5848</v>
      </c>
      <c r="P69" s="77">
        <v>0.0529</v>
      </c>
      <c r="Q69" s="77">
        <v>0.0366</v>
      </c>
      <c r="R69" s="77">
        <v>0</v>
      </c>
      <c r="S69" s="77">
        <v>0</v>
      </c>
      <c r="T69" s="94">
        <v>0.956</v>
      </c>
      <c r="U69" s="6">
        <v>0.956</v>
      </c>
      <c r="V69" s="16">
        <f t="shared" si="3"/>
        <v>0.956</v>
      </c>
      <c r="W69" s="16">
        <f t="shared" si="2"/>
        <v>0</v>
      </c>
      <c r="X69" s="17"/>
      <c r="Y69" s="11"/>
    </row>
    <row r="70" spans="1:25" ht="11.25" customHeight="1">
      <c r="A70" s="202"/>
      <c r="B70" s="231"/>
      <c r="C70" s="76">
        <v>6</v>
      </c>
      <c r="D70" s="77">
        <v>0.1408</v>
      </c>
      <c r="E70" s="77">
        <v>0.1032</v>
      </c>
      <c r="F70" s="77">
        <v>0.0011</v>
      </c>
      <c r="G70" s="77">
        <v>0.0261</v>
      </c>
      <c r="H70" s="78">
        <v>0.0049</v>
      </c>
      <c r="I70" s="78">
        <v>0.0049</v>
      </c>
      <c r="J70" s="78">
        <v>0.0112</v>
      </c>
      <c r="K70" s="78">
        <v>0.0051</v>
      </c>
      <c r="L70" s="77">
        <v>0.0002</v>
      </c>
      <c r="M70" s="77">
        <v>0.0002</v>
      </c>
      <c r="N70" s="77">
        <v>0.0101</v>
      </c>
      <c r="O70" s="77">
        <f t="shared" si="0"/>
        <v>0.6228</v>
      </c>
      <c r="P70" s="77">
        <v>0.0529</v>
      </c>
      <c r="Q70" s="77">
        <v>0.0366</v>
      </c>
      <c r="R70" s="77">
        <v>0</v>
      </c>
      <c r="S70" s="77">
        <v>0</v>
      </c>
      <c r="T70" s="94">
        <v>0.994</v>
      </c>
      <c r="U70" s="6">
        <v>0.994</v>
      </c>
      <c r="V70" s="16">
        <f t="shared" si="3"/>
        <v>0.994</v>
      </c>
      <c r="W70" s="16">
        <f t="shared" si="2"/>
        <v>0</v>
      </c>
      <c r="X70" s="17"/>
      <c r="Y70" s="11"/>
    </row>
    <row r="71" spans="1:25" ht="11.25" customHeight="1">
      <c r="A71" s="202">
        <v>14</v>
      </c>
      <c r="B71" s="231" t="s">
        <v>15</v>
      </c>
      <c r="C71" s="76">
        <v>1</v>
      </c>
      <c r="D71" s="77">
        <v>0.1447</v>
      </c>
      <c r="E71" s="77">
        <v>0.1047</v>
      </c>
      <c r="F71" s="77">
        <v>0.0012</v>
      </c>
      <c r="G71" s="77">
        <v>0.0859</v>
      </c>
      <c r="H71" s="78">
        <v>0.0065</v>
      </c>
      <c r="I71" s="78">
        <v>0.0082</v>
      </c>
      <c r="J71" s="78">
        <v>0.0152</v>
      </c>
      <c r="K71" s="78">
        <v>0.0058</v>
      </c>
      <c r="L71" s="77">
        <v>0.0002</v>
      </c>
      <c r="M71" s="77">
        <v>0.0002</v>
      </c>
      <c r="N71" s="77">
        <v>0.0116</v>
      </c>
      <c r="O71" s="77">
        <f t="shared" si="0"/>
        <v>0.6117000000000001</v>
      </c>
      <c r="P71" s="77">
        <v>0.0369</v>
      </c>
      <c r="Q71" s="77">
        <v>0.0389</v>
      </c>
      <c r="R71" s="77">
        <v>0</v>
      </c>
      <c r="S71" s="77">
        <v>0</v>
      </c>
      <c r="T71" s="94">
        <v>1.036</v>
      </c>
      <c r="U71" s="6">
        <v>1.036</v>
      </c>
      <c r="V71" s="16">
        <f t="shared" si="3"/>
        <v>1.0360000000000003</v>
      </c>
      <c r="W71" s="16">
        <f t="shared" si="2"/>
        <v>0</v>
      </c>
      <c r="X71" s="17"/>
      <c r="Y71" s="11"/>
    </row>
    <row r="72" spans="1:25" ht="11.25" customHeight="1">
      <c r="A72" s="202"/>
      <c r="B72" s="231"/>
      <c r="C72" s="76">
        <v>2</v>
      </c>
      <c r="D72" s="77">
        <v>0.1447</v>
      </c>
      <c r="E72" s="77">
        <v>0.1047</v>
      </c>
      <c r="F72" s="77">
        <v>0.0012</v>
      </c>
      <c r="G72" s="77">
        <v>0.0859</v>
      </c>
      <c r="H72" s="78">
        <v>0.0065</v>
      </c>
      <c r="I72" s="78">
        <v>0.0082</v>
      </c>
      <c r="J72" s="78">
        <v>0.0152</v>
      </c>
      <c r="K72" s="78">
        <v>0.0058</v>
      </c>
      <c r="L72" s="77">
        <v>0.0002</v>
      </c>
      <c r="M72" s="77">
        <v>0.0002</v>
      </c>
      <c r="N72" s="77">
        <v>0.0116</v>
      </c>
      <c r="O72" s="77">
        <f aca="true" t="shared" si="4" ref="O72:O135">T72-S72-SUM(D72:G72,L72:N72,P72:R72)</f>
        <v>0.5267</v>
      </c>
      <c r="P72" s="77">
        <v>0.0369</v>
      </c>
      <c r="Q72" s="77">
        <v>0.0389</v>
      </c>
      <c r="R72" s="77">
        <v>0</v>
      </c>
      <c r="S72" s="77">
        <v>0</v>
      </c>
      <c r="T72" s="94">
        <v>0.951</v>
      </c>
      <c r="U72" s="6">
        <v>0.951</v>
      </c>
      <c r="V72" s="16">
        <f t="shared" si="3"/>
        <v>0.9510000000000001</v>
      </c>
      <c r="W72" s="16">
        <f t="shared" si="2"/>
        <v>0</v>
      </c>
      <c r="X72" s="17"/>
      <c r="Y72" s="11"/>
    </row>
    <row r="73" spans="1:25" ht="11.25" customHeight="1">
      <c r="A73" s="202"/>
      <c r="B73" s="231"/>
      <c r="C73" s="76">
        <v>3</v>
      </c>
      <c r="D73" s="77">
        <v>0.1447</v>
      </c>
      <c r="E73" s="77">
        <v>0.1047</v>
      </c>
      <c r="F73" s="77">
        <v>0.0012</v>
      </c>
      <c r="G73" s="77">
        <v>0.0859</v>
      </c>
      <c r="H73" s="78">
        <v>0.0065</v>
      </c>
      <c r="I73" s="78">
        <v>0.0082</v>
      </c>
      <c r="J73" s="78">
        <v>0.0152</v>
      </c>
      <c r="K73" s="78">
        <v>0.0058</v>
      </c>
      <c r="L73" s="77">
        <v>0.0002</v>
      </c>
      <c r="M73" s="77">
        <v>0.0002</v>
      </c>
      <c r="N73" s="77">
        <v>0.0116</v>
      </c>
      <c r="O73" s="77">
        <f t="shared" si="4"/>
        <v>0.4897000000000001</v>
      </c>
      <c r="P73" s="77">
        <v>0.0369</v>
      </c>
      <c r="Q73" s="77">
        <v>0.0389</v>
      </c>
      <c r="R73" s="77">
        <v>0</v>
      </c>
      <c r="S73" s="77">
        <v>0</v>
      </c>
      <c r="T73" s="94">
        <v>0.914</v>
      </c>
      <c r="U73" s="6">
        <v>0.914</v>
      </c>
      <c r="V73" s="16">
        <f t="shared" si="3"/>
        <v>0.9140000000000001</v>
      </c>
      <c r="W73" s="16">
        <f aca="true" t="shared" si="5" ref="W73:W136">T73-V73</f>
        <v>0</v>
      </c>
      <c r="X73" s="17"/>
      <c r="Y73" s="11"/>
    </row>
    <row r="74" spans="1:25" ht="11.25" customHeight="1">
      <c r="A74" s="202"/>
      <c r="B74" s="231"/>
      <c r="C74" s="76">
        <v>4</v>
      </c>
      <c r="D74" s="77">
        <v>0.144742360631344</v>
      </c>
      <c r="E74" s="77">
        <v>0.1047033002072594</v>
      </c>
      <c r="F74" s="77">
        <v>0.0011571982781527345</v>
      </c>
      <c r="G74" s="77">
        <v>0.08587830080367394</v>
      </c>
      <c r="H74" s="78">
        <v>0.005480774100430375</v>
      </c>
      <c r="I74" s="78">
        <v>0.00820037439678805</v>
      </c>
      <c r="J74" s="78">
        <v>0.015202045987792977</v>
      </c>
      <c r="K74" s="78">
        <v>0.005757930818530519</v>
      </c>
      <c r="L74" s="77">
        <v>0.0001851517245044375</v>
      </c>
      <c r="M74" s="77">
        <v>0.00023143965563054685</v>
      </c>
      <c r="N74" s="77">
        <v>0.011571982781527344</v>
      </c>
      <c r="O74" s="77">
        <f t="shared" si="4"/>
        <v>0.4467106347333405</v>
      </c>
      <c r="P74" s="77">
        <v>0.03693776903863527</v>
      </c>
      <c r="Q74" s="77">
        <v>0.038881862145931874</v>
      </c>
      <c r="R74" s="77">
        <v>0</v>
      </c>
      <c r="S74" s="77">
        <v>0</v>
      </c>
      <c r="T74" s="94">
        <v>0.871</v>
      </c>
      <c r="U74" s="6">
        <v>0.871</v>
      </c>
      <c r="V74" s="16">
        <f t="shared" si="3"/>
        <v>0.871</v>
      </c>
      <c r="W74" s="16">
        <f t="shared" si="5"/>
        <v>0</v>
      </c>
      <c r="X74" s="17"/>
      <c r="Y74" s="11"/>
    </row>
    <row r="75" spans="1:25" ht="11.25" customHeight="1">
      <c r="A75" s="202"/>
      <c r="B75" s="231"/>
      <c r="C75" s="76">
        <v>5</v>
      </c>
      <c r="D75" s="77">
        <v>0.1447</v>
      </c>
      <c r="E75" s="77">
        <v>0.1047</v>
      </c>
      <c r="F75" s="77">
        <v>0.0012</v>
      </c>
      <c r="G75" s="77">
        <v>0.0859</v>
      </c>
      <c r="H75" s="78">
        <v>0.0065</v>
      </c>
      <c r="I75" s="78">
        <v>0.0082</v>
      </c>
      <c r="J75" s="78">
        <v>0.0152</v>
      </c>
      <c r="K75" s="78">
        <v>0.0058</v>
      </c>
      <c r="L75" s="77">
        <v>0.0002</v>
      </c>
      <c r="M75" s="77">
        <v>0.0002</v>
      </c>
      <c r="N75" s="77">
        <v>0.0116</v>
      </c>
      <c r="O75" s="77">
        <f t="shared" si="4"/>
        <v>0.5317000000000001</v>
      </c>
      <c r="P75" s="77">
        <v>0.0369</v>
      </c>
      <c r="Q75" s="77">
        <v>0.0389</v>
      </c>
      <c r="R75" s="77">
        <v>0</v>
      </c>
      <c r="S75" s="77">
        <v>0</v>
      </c>
      <c r="T75" s="94">
        <v>0.956</v>
      </c>
      <c r="U75" s="6">
        <v>0.956</v>
      </c>
      <c r="V75" s="16">
        <f t="shared" si="3"/>
        <v>0.9560000000000002</v>
      </c>
      <c r="W75" s="16">
        <f t="shared" si="5"/>
        <v>0</v>
      </c>
      <c r="X75" s="17"/>
      <c r="Y75" s="11"/>
    </row>
    <row r="76" spans="1:25" ht="11.25" customHeight="1">
      <c r="A76" s="202"/>
      <c r="B76" s="231"/>
      <c r="C76" s="76">
        <v>6</v>
      </c>
      <c r="D76" s="77">
        <v>0.1447</v>
      </c>
      <c r="E76" s="77">
        <v>0.1047</v>
      </c>
      <c r="F76" s="77">
        <v>0.0012</v>
      </c>
      <c r="G76" s="77">
        <v>0.0859</v>
      </c>
      <c r="H76" s="78">
        <v>0.0065</v>
      </c>
      <c r="I76" s="78">
        <v>0.0082</v>
      </c>
      <c r="J76" s="78">
        <v>0.0152</v>
      </c>
      <c r="K76" s="78">
        <v>0.0058</v>
      </c>
      <c r="L76" s="77">
        <v>0.0002</v>
      </c>
      <c r="M76" s="77">
        <v>0.0002</v>
      </c>
      <c r="N76" s="77">
        <v>0.0116</v>
      </c>
      <c r="O76" s="77">
        <f t="shared" si="4"/>
        <v>0.5697000000000001</v>
      </c>
      <c r="P76" s="77">
        <v>0.0369</v>
      </c>
      <c r="Q76" s="77">
        <v>0.0389</v>
      </c>
      <c r="R76" s="77">
        <v>0</v>
      </c>
      <c r="S76" s="77">
        <v>0</v>
      </c>
      <c r="T76" s="94">
        <v>0.994</v>
      </c>
      <c r="U76" s="6">
        <v>0.994</v>
      </c>
      <c r="V76" s="16">
        <f t="shared" si="3"/>
        <v>0.9940000000000002</v>
      </c>
      <c r="W76" s="16">
        <f t="shared" si="5"/>
        <v>0</v>
      </c>
      <c r="X76" s="17"/>
      <c r="Y76" s="11"/>
    </row>
    <row r="77" spans="1:25" ht="11.25" customHeight="1">
      <c r="A77" s="202">
        <v>15</v>
      </c>
      <c r="B77" s="231" t="s">
        <v>16</v>
      </c>
      <c r="C77" s="76">
        <v>1</v>
      </c>
      <c r="D77" s="77">
        <v>0.1299</v>
      </c>
      <c r="E77" s="77">
        <v>0.1041</v>
      </c>
      <c r="F77" s="77">
        <v>0.0011</v>
      </c>
      <c r="G77" s="77">
        <v>0.0284</v>
      </c>
      <c r="H77" s="78">
        <v>0.0054</v>
      </c>
      <c r="I77" s="78">
        <v>0.0053</v>
      </c>
      <c r="J77" s="78">
        <v>0.0129</v>
      </c>
      <c r="K77" s="78">
        <v>0.0047</v>
      </c>
      <c r="L77" s="77">
        <v>0.0002</v>
      </c>
      <c r="M77" s="77">
        <v>0.0002</v>
      </c>
      <c r="N77" s="77">
        <v>0.0101</v>
      </c>
      <c r="O77" s="77">
        <f t="shared" si="4"/>
        <v>0.6785000000000001</v>
      </c>
      <c r="P77" s="77">
        <v>0.0473</v>
      </c>
      <c r="Q77" s="77">
        <v>0.0362</v>
      </c>
      <c r="R77" s="77">
        <v>0</v>
      </c>
      <c r="S77" s="77">
        <v>0</v>
      </c>
      <c r="T77" s="94">
        <v>1.036</v>
      </c>
      <c r="U77" s="6">
        <v>1.036</v>
      </c>
      <c r="V77" s="16">
        <f t="shared" si="3"/>
        <v>1.036</v>
      </c>
      <c r="W77" s="16">
        <f t="shared" si="5"/>
        <v>0</v>
      </c>
      <c r="X77" s="17"/>
      <c r="Y77" s="11"/>
    </row>
    <row r="78" spans="1:25" ht="11.25" customHeight="1">
      <c r="A78" s="202"/>
      <c r="B78" s="231"/>
      <c r="C78" s="76">
        <v>2</v>
      </c>
      <c r="D78" s="77">
        <v>0.1299</v>
      </c>
      <c r="E78" s="77">
        <v>0.1041</v>
      </c>
      <c r="F78" s="77">
        <v>0.0011</v>
      </c>
      <c r="G78" s="77">
        <v>0.0284</v>
      </c>
      <c r="H78" s="78">
        <v>0.0054</v>
      </c>
      <c r="I78" s="78">
        <v>0.0053</v>
      </c>
      <c r="J78" s="78">
        <v>0.0129</v>
      </c>
      <c r="K78" s="78">
        <v>0.0047</v>
      </c>
      <c r="L78" s="77">
        <v>0.0002</v>
      </c>
      <c r="M78" s="77">
        <v>0.0002</v>
      </c>
      <c r="N78" s="77">
        <v>0.0101</v>
      </c>
      <c r="O78" s="77">
        <f t="shared" si="4"/>
        <v>0.5935</v>
      </c>
      <c r="P78" s="77">
        <v>0.0473</v>
      </c>
      <c r="Q78" s="77">
        <v>0.0362</v>
      </c>
      <c r="R78" s="77">
        <v>0</v>
      </c>
      <c r="S78" s="77">
        <v>0</v>
      </c>
      <c r="T78" s="94">
        <v>0.951</v>
      </c>
      <c r="U78" s="6">
        <v>0.951</v>
      </c>
      <c r="V78" s="16">
        <f t="shared" si="3"/>
        <v>0.951</v>
      </c>
      <c r="W78" s="16">
        <f t="shared" si="5"/>
        <v>0</v>
      </c>
      <c r="X78" s="17"/>
      <c r="Y78" s="11"/>
    </row>
    <row r="79" spans="1:25" ht="11.25" customHeight="1">
      <c r="A79" s="202"/>
      <c r="B79" s="231"/>
      <c r="C79" s="76">
        <v>3</v>
      </c>
      <c r="D79" s="77">
        <v>0.1299</v>
      </c>
      <c r="E79" s="77">
        <v>0.1041</v>
      </c>
      <c r="F79" s="77">
        <v>0.0011</v>
      </c>
      <c r="G79" s="77">
        <v>0.0284</v>
      </c>
      <c r="H79" s="78">
        <v>0.0054</v>
      </c>
      <c r="I79" s="78">
        <v>0.0053</v>
      </c>
      <c r="J79" s="78">
        <v>0.0129</v>
      </c>
      <c r="K79" s="78">
        <v>0.0047</v>
      </c>
      <c r="L79" s="77">
        <v>0.0002</v>
      </c>
      <c r="M79" s="77">
        <v>0.0002</v>
      </c>
      <c r="N79" s="77">
        <v>0.0101</v>
      </c>
      <c r="O79" s="77">
        <f t="shared" si="4"/>
        <v>0.5565000000000001</v>
      </c>
      <c r="P79" s="77">
        <v>0.0473</v>
      </c>
      <c r="Q79" s="77">
        <v>0.0362</v>
      </c>
      <c r="R79" s="77">
        <v>0</v>
      </c>
      <c r="S79" s="77">
        <v>0</v>
      </c>
      <c r="T79" s="94">
        <v>0.914</v>
      </c>
      <c r="U79" s="6">
        <v>0.914</v>
      </c>
      <c r="V79" s="16">
        <f t="shared" si="3"/>
        <v>0.914</v>
      </c>
      <c r="W79" s="16">
        <f t="shared" si="5"/>
        <v>0</v>
      </c>
      <c r="X79" s="17"/>
      <c r="Y79" s="11"/>
    </row>
    <row r="80" spans="1:25" ht="11.25" customHeight="1">
      <c r="A80" s="202"/>
      <c r="B80" s="231"/>
      <c r="C80" s="76">
        <v>4</v>
      </c>
      <c r="D80" s="77">
        <v>0.12988560148408884</v>
      </c>
      <c r="E80" s="77">
        <v>0.10407420444275317</v>
      </c>
      <c r="F80" s="77">
        <v>0.0011186319745041145</v>
      </c>
      <c r="G80" s="77">
        <v>0.02838010750130809</v>
      </c>
      <c r="H80" s="78">
        <v>0.005422422946990331</v>
      </c>
      <c r="I80" s="78">
        <v>0.005303186421454417</v>
      </c>
      <c r="J80" s="78">
        <v>0.012925807161071714</v>
      </c>
      <c r="K80" s="78">
        <v>0.004749588267180535</v>
      </c>
      <c r="L80" s="77">
        <v>0.00016572325548209105</v>
      </c>
      <c r="M80" s="77">
        <v>0.0002071540693526138</v>
      </c>
      <c r="N80" s="77">
        <v>0.010109118584407554</v>
      </c>
      <c r="O80" s="77">
        <f t="shared" si="4"/>
        <v>0.5136177995528707</v>
      </c>
      <c r="P80" s="77">
        <v>0.04727255862626646</v>
      </c>
      <c r="Q80" s="77">
        <v>0.036169100508966365</v>
      </c>
      <c r="R80" s="77">
        <v>0</v>
      </c>
      <c r="S80" s="77">
        <v>0</v>
      </c>
      <c r="T80" s="94">
        <v>0.871</v>
      </c>
      <c r="U80" s="6">
        <v>0.871</v>
      </c>
      <c r="V80" s="16">
        <f t="shared" si="3"/>
        <v>0.871</v>
      </c>
      <c r="W80" s="16">
        <f t="shared" si="5"/>
        <v>0</v>
      </c>
      <c r="X80" s="17"/>
      <c r="Y80" s="11"/>
    </row>
    <row r="81" spans="1:25" ht="11.25" customHeight="1">
      <c r="A81" s="202"/>
      <c r="B81" s="231"/>
      <c r="C81" s="76">
        <v>5</v>
      </c>
      <c r="D81" s="77">
        <v>0.1299</v>
      </c>
      <c r="E81" s="77">
        <v>0.1041</v>
      </c>
      <c r="F81" s="77">
        <v>0.0011</v>
      </c>
      <c r="G81" s="77">
        <v>0.0284</v>
      </c>
      <c r="H81" s="78">
        <v>0.0054</v>
      </c>
      <c r="I81" s="78">
        <v>0.0053</v>
      </c>
      <c r="J81" s="78">
        <v>0.0129</v>
      </c>
      <c r="K81" s="78">
        <v>0.0047</v>
      </c>
      <c r="L81" s="77">
        <v>0.0002</v>
      </c>
      <c r="M81" s="77">
        <v>0.0002</v>
      </c>
      <c r="N81" s="77">
        <v>0.0101</v>
      </c>
      <c r="O81" s="77">
        <f t="shared" si="4"/>
        <v>0.5985</v>
      </c>
      <c r="P81" s="77">
        <v>0.0473</v>
      </c>
      <c r="Q81" s="77">
        <v>0.0362</v>
      </c>
      <c r="R81" s="77">
        <v>0</v>
      </c>
      <c r="S81" s="77">
        <v>0</v>
      </c>
      <c r="T81" s="94">
        <v>0.956</v>
      </c>
      <c r="U81" s="6">
        <v>0.956</v>
      </c>
      <c r="V81" s="16">
        <f t="shared" si="3"/>
        <v>0.956</v>
      </c>
      <c r="W81" s="16">
        <f t="shared" si="5"/>
        <v>0</v>
      </c>
      <c r="X81" s="17"/>
      <c r="Y81" s="11"/>
    </row>
    <row r="82" spans="1:25" ht="11.25" customHeight="1">
      <c r="A82" s="202"/>
      <c r="B82" s="231"/>
      <c r="C82" s="76">
        <v>6</v>
      </c>
      <c r="D82" s="77">
        <v>0.1299</v>
      </c>
      <c r="E82" s="77">
        <v>0.1041</v>
      </c>
      <c r="F82" s="77">
        <v>0.0011</v>
      </c>
      <c r="G82" s="77">
        <v>0.0284</v>
      </c>
      <c r="H82" s="78">
        <v>0.0054</v>
      </c>
      <c r="I82" s="78">
        <v>0.0053</v>
      </c>
      <c r="J82" s="78">
        <v>0.0129</v>
      </c>
      <c r="K82" s="78">
        <v>0.0047</v>
      </c>
      <c r="L82" s="77">
        <v>0.0002</v>
      </c>
      <c r="M82" s="77">
        <v>0.0002</v>
      </c>
      <c r="N82" s="77">
        <v>0.0101</v>
      </c>
      <c r="O82" s="77">
        <f t="shared" si="4"/>
        <v>0.6365000000000001</v>
      </c>
      <c r="P82" s="77">
        <v>0.0473</v>
      </c>
      <c r="Q82" s="77">
        <v>0.0362</v>
      </c>
      <c r="R82" s="77">
        <v>0</v>
      </c>
      <c r="S82" s="77">
        <v>0</v>
      </c>
      <c r="T82" s="94">
        <v>0.994</v>
      </c>
      <c r="U82" s="6">
        <v>0.994</v>
      </c>
      <c r="V82" s="16">
        <f t="shared" si="3"/>
        <v>0.994</v>
      </c>
      <c r="W82" s="16">
        <f t="shared" si="5"/>
        <v>0</v>
      </c>
      <c r="X82" s="17"/>
      <c r="Y82" s="11"/>
    </row>
    <row r="83" spans="1:25" ht="11.25" customHeight="1">
      <c r="A83" s="202">
        <v>16</v>
      </c>
      <c r="B83" s="231" t="s">
        <v>17</v>
      </c>
      <c r="C83" s="76">
        <v>1</v>
      </c>
      <c r="D83" s="77">
        <v>0.1278</v>
      </c>
      <c r="E83" s="77">
        <v>0.1045</v>
      </c>
      <c r="F83" s="77">
        <v>0.0011</v>
      </c>
      <c r="G83" s="77">
        <v>0.041</v>
      </c>
      <c r="H83" s="78">
        <v>0.0062</v>
      </c>
      <c r="I83" s="78">
        <v>0.0062</v>
      </c>
      <c r="J83" s="78">
        <v>0.0235</v>
      </c>
      <c r="K83" s="78">
        <v>0.0051</v>
      </c>
      <c r="L83" s="77">
        <v>0.0002</v>
      </c>
      <c r="M83" s="77">
        <v>0.0002</v>
      </c>
      <c r="N83" s="77">
        <v>0.0103</v>
      </c>
      <c r="O83" s="77">
        <f t="shared" si="4"/>
        <v>0.6646000000000001</v>
      </c>
      <c r="P83" s="77">
        <v>0.0492</v>
      </c>
      <c r="Q83" s="77">
        <v>0.0371</v>
      </c>
      <c r="R83" s="77">
        <v>0</v>
      </c>
      <c r="S83" s="77">
        <v>0</v>
      </c>
      <c r="T83" s="94">
        <v>1.036</v>
      </c>
      <c r="U83" s="6">
        <v>1.036</v>
      </c>
      <c r="V83" s="16">
        <f t="shared" si="3"/>
        <v>1.036</v>
      </c>
      <c r="W83" s="16">
        <f t="shared" si="5"/>
        <v>0</v>
      </c>
      <c r="X83" s="17"/>
      <c r="Y83" s="11"/>
    </row>
    <row r="84" spans="1:25" ht="11.25" customHeight="1">
      <c r="A84" s="202"/>
      <c r="B84" s="231"/>
      <c r="C84" s="76">
        <v>2</v>
      </c>
      <c r="D84" s="77">
        <v>0.1278</v>
      </c>
      <c r="E84" s="77">
        <v>0.1045</v>
      </c>
      <c r="F84" s="77">
        <v>0.0011</v>
      </c>
      <c r="G84" s="77">
        <v>0.041</v>
      </c>
      <c r="H84" s="78">
        <v>0.0062</v>
      </c>
      <c r="I84" s="78">
        <v>0.0062</v>
      </c>
      <c r="J84" s="78">
        <v>0.0235</v>
      </c>
      <c r="K84" s="78">
        <v>0.0051</v>
      </c>
      <c r="L84" s="77">
        <v>0.0002</v>
      </c>
      <c r="M84" s="77">
        <v>0.0002</v>
      </c>
      <c r="N84" s="77">
        <v>0.0103</v>
      </c>
      <c r="O84" s="77">
        <f t="shared" si="4"/>
        <v>0.5796</v>
      </c>
      <c r="P84" s="77">
        <v>0.0492</v>
      </c>
      <c r="Q84" s="77">
        <v>0.0371</v>
      </c>
      <c r="R84" s="77">
        <v>0</v>
      </c>
      <c r="S84" s="77">
        <v>0</v>
      </c>
      <c r="T84" s="94">
        <v>0.951</v>
      </c>
      <c r="U84" s="6">
        <v>0.951</v>
      </c>
      <c r="V84" s="16">
        <f t="shared" si="3"/>
        <v>0.951</v>
      </c>
      <c r="W84" s="16">
        <f t="shared" si="5"/>
        <v>0</v>
      </c>
      <c r="X84" s="17"/>
      <c r="Y84" s="11"/>
    </row>
    <row r="85" spans="1:25" ht="11.25" customHeight="1">
      <c r="A85" s="202"/>
      <c r="B85" s="231"/>
      <c r="C85" s="76">
        <v>3</v>
      </c>
      <c r="D85" s="77">
        <v>0.1278</v>
      </c>
      <c r="E85" s="77">
        <v>0.1045</v>
      </c>
      <c r="F85" s="77">
        <v>0.0011</v>
      </c>
      <c r="G85" s="77">
        <v>0.041</v>
      </c>
      <c r="H85" s="78">
        <v>0.0062</v>
      </c>
      <c r="I85" s="78">
        <v>0.0062</v>
      </c>
      <c r="J85" s="78">
        <v>0.0235</v>
      </c>
      <c r="K85" s="78">
        <v>0.0051</v>
      </c>
      <c r="L85" s="77">
        <v>0.0002</v>
      </c>
      <c r="M85" s="77">
        <v>0.0002</v>
      </c>
      <c r="N85" s="77">
        <v>0.0103</v>
      </c>
      <c r="O85" s="77">
        <f t="shared" si="4"/>
        <v>0.5426000000000001</v>
      </c>
      <c r="P85" s="77">
        <v>0.0492</v>
      </c>
      <c r="Q85" s="77">
        <v>0.0371</v>
      </c>
      <c r="R85" s="77">
        <v>0</v>
      </c>
      <c r="S85" s="77">
        <v>0</v>
      </c>
      <c r="T85" s="94">
        <v>0.914</v>
      </c>
      <c r="U85" s="6">
        <v>0.914</v>
      </c>
      <c r="V85" s="16">
        <f t="shared" si="3"/>
        <v>0.914</v>
      </c>
      <c r="W85" s="16">
        <f t="shared" si="5"/>
        <v>0</v>
      </c>
      <c r="X85" s="17"/>
      <c r="Y85" s="11"/>
    </row>
    <row r="86" spans="1:25" ht="11.25" customHeight="1">
      <c r="A86" s="202"/>
      <c r="B86" s="231"/>
      <c r="C86" s="76">
        <v>4</v>
      </c>
      <c r="D86" s="77">
        <v>0.12780446981896257</v>
      </c>
      <c r="E86" s="77">
        <v>0.10451319962914166</v>
      </c>
      <c r="F86" s="77">
        <v>0.0011475625823451911</v>
      </c>
      <c r="G86" s="77">
        <v>0.04101473673937442</v>
      </c>
      <c r="H86" s="78">
        <v>0.006223940393461038</v>
      </c>
      <c r="I86" s="78">
        <v>0.006223940393461038</v>
      </c>
      <c r="J86" s="78">
        <v>0.02348440000802306</v>
      </c>
      <c r="K86" s="78">
        <v>0.00509156890460458</v>
      </c>
      <c r="L86" s="77">
        <v>0.00017000927145854682</v>
      </c>
      <c r="M86" s="77">
        <v>0.0002125115893231835</v>
      </c>
      <c r="N86" s="77">
        <v>0.010328063241106718</v>
      </c>
      <c r="O86" s="77">
        <f t="shared" si="4"/>
        <v>0.4994872395452105</v>
      </c>
      <c r="P86" s="77">
        <v>0.049175181769384665</v>
      </c>
      <c r="Q86" s="77">
        <v>0.03714702581369248</v>
      </c>
      <c r="R86" s="77">
        <v>0</v>
      </c>
      <c r="S86" s="77">
        <v>0</v>
      </c>
      <c r="T86" s="94">
        <v>0.871</v>
      </c>
      <c r="U86" s="6">
        <v>0.871</v>
      </c>
      <c r="V86" s="16">
        <f t="shared" si="3"/>
        <v>0.8709999999999999</v>
      </c>
      <c r="W86" s="16">
        <f t="shared" si="5"/>
        <v>0</v>
      </c>
      <c r="X86" s="17"/>
      <c r="Y86" s="11"/>
    </row>
    <row r="87" spans="1:25" ht="11.25" customHeight="1">
      <c r="A87" s="202"/>
      <c r="B87" s="231"/>
      <c r="C87" s="76">
        <v>5</v>
      </c>
      <c r="D87" s="77">
        <v>0.1278</v>
      </c>
      <c r="E87" s="77">
        <v>0.1045</v>
      </c>
      <c r="F87" s="77">
        <v>0.0011</v>
      </c>
      <c r="G87" s="77">
        <v>0.041</v>
      </c>
      <c r="H87" s="78">
        <v>0.0062</v>
      </c>
      <c r="I87" s="78">
        <v>0.0062</v>
      </c>
      <c r="J87" s="78">
        <v>0.0235</v>
      </c>
      <c r="K87" s="78">
        <v>0.0051</v>
      </c>
      <c r="L87" s="77">
        <v>0.0002</v>
      </c>
      <c r="M87" s="77">
        <v>0.0002</v>
      </c>
      <c r="N87" s="77">
        <v>0.0103</v>
      </c>
      <c r="O87" s="77">
        <f t="shared" si="4"/>
        <v>0.5846</v>
      </c>
      <c r="P87" s="77">
        <v>0.0492</v>
      </c>
      <c r="Q87" s="77">
        <v>0.0371</v>
      </c>
      <c r="R87" s="77">
        <v>0</v>
      </c>
      <c r="S87" s="77">
        <v>0</v>
      </c>
      <c r="T87" s="94">
        <v>0.956</v>
      </c>
      <c r="U87" s="6">
        <v>0.956</v>
      </c>
      <c r="V87" s="16">
        <f t="shared" si="3"/>
        <v>0.956</v>
      </c>
      <c r="W87" s="16">
        <f t="shared" si="5"/>
        <v>0</v>
      </c>
      <c r="X87" s="17"/>
      <c r="Y87" s="11"/>
    </row>
    <row r="88" spans="1:25" ht="11.25" customHeight="1">
      <c r="A88" s="202"/>
      <c r="B88" s="231"/>
      <c r="C88" s="76">
        <v>6</v>
      </c>
      <c r="D88" s="77">
        <v>0.1278</v>
      </c>
      <c r="E88" s="77">
        <v>0.1045</v>
      </c>
      <c r="F88" s="77">
        <v>0.0011</v>
      </c>
      <c r="G88" s="77">
        <v>0.041</v>
      </c>
      <c r="H88" s="78">
        <v>0.0062</v>
      </c>
      <c r="I88" s="78">
        <v>0.0062</v>
      </c>
      <c r="J88" s="78">
        <v>0.0235</v>
      </c>
      <c r="K88" s="78">
        <v>0.0051</v>
      </c>
      <c r="L88" s="77">
        <v>0.0002</v>
      </c>
      <c r="M88" s="77">
        <v>0.0002</v>
      </c>
      <c r="N88" s="77">
        <v>0.0103</v>
      </c>
      <c r="O88" s="77">
        <f t="shared" si="4"/>
        <v>0.6226</v>
      </c>
      <c r="P88" s="77">
        <v>0.0492</v>
      </c>
      <c r="Q88" s="77">
        <v>0.0371</v>
      </c>
      <c r="R88" s="77">
        <v>0</v>
      </c>
      <c r="S88" s="77">
        <v>0</v>
      </c>
      <c r="T88" s="94">
        <v>0.994</v>
      </c>
      <c r="U88" s="6">
        <v>0.994</v>
      </c>
      <c r="V88" s="16">
        <f t="shared" si="3"/>
        <v>0.994</v>
      </c>
      <c r="W88" s="16">
        <f t="shared" si="5"/>
        <v>0</v>
      </c>
      <c r="X88" s="17"/>
      <c r="Y88" s="11"/>
    </row>
    <row r="89" spans="1:25" ht="11.25" customHeight="1">
      <c r="A89" s="202">
        <v>17</v>
      </c>
      <c r="B89" s="231" t="s">
        <v>18</v>
      </c>
      <c r="C89" s="76">
        <v>1</v>
      </c>
      <c r="D89" s="77">
        <v>0.1216</v>
      </c>
      <c r="E89" s="77">
        <v>0.1067</v>
      </c>
      <c r="F89" s="77">
        <v>0.0012</v>
      </c>
      <c r="G89" s="77">
        <v>0.0418</v>
      </c>
      <c r="H89" s="78">
        <v>0.0061</v>
      </c>
      <c r="I89" s="78">
        <v>0.0061</v>
      </c>
      <c r="J89" s="78">
        <v>0.0243</v>
      </c>
      <c r="K89" s="78">
        <v>0.0054</v>
      </c>
      <c r="L89" s="77">
        <v>0.0002</v>
      </c>
      <c r="M89" s="77">
        <v>0.0002</v>
      </c>
      <c r="N89" s="77">
        <v>0.0104</v>
      </c>
      <c r="O89" s="77">
        <f t="shared" si="4"/>
        <v>0.6708000000000001</v>
      </c>
      <c r="P89" s="77">
        <v>0.0455</v>
      </c>
      <c r="Q89" s="77">
        <v>0.0376</v>
      </c>
      <c r="R89" s="77">
        <v>0</v>
      </c>
      <c r="S89" s="77">
        <v>0</v>
      </c>
      <c r="T89" s="94">
        <v>1.036</v>
      </c>
      <c r="U89" s="6">
        <v>1.036</v>
      </c>
      <c r="V89" s="16">
        <f t="shared" si="3"/>
        <v>1.036</v>
      </c>
      <c r="W89" s="16">
        <f t="shared" si="5"/>
        <v>0</v>
      </c>
      <c r="X89" s="17"/>
      <c r="Y89" s="11"/>
    </row>
    <row r="90" spans="1:25" ht="11.25" customHeight="1">
      <c r="A90" s="202"/>
      <c r="B90" s="231"/>
      <c r="C90" s="76">
        <v>2</v>
      </c>
      <c r="D90" s="77">
        <v>0.1216</v>
      </c>
      <c r="E90" s="77">
        <v>0.1067</v>
      </c>
      <c r="F90" s="77">
        <v>0.0012</v>
      </c>
      <c r="G90" s="77">
        <v>0.0418</v>
      </c>
      <c r="H90" s="78">
        <v>0.0061</v>
      </c>
      <c r="I90" s="78">
        <v>0.0061</v>
      </c>
      <c r="J90" s="78">
        <v>0.0243</v>
      </c>
      <c r="K90" s="78">
        <v>0.0054</v>
      </c>
      <c r="L90" s="77">
        <v>0.0002</v>
      </c>
      <c r="M90" s="77">
        <v>0.0002</v>
      </c>
      <c r="N90" s="77">
        <v>0.0104</v>
      </c>
      <c r="O90" s="77">
        <f t="shared" si="4"/>
        <v>0.5858</v>
      </c>
      <c r="P90" s="77">
        <v>0.0455</v>
      </c>
      <c r="Q90" s="77">
        <v>0.0376</v>
      </c>
      <c r="R90" s="77">
        <v>0</v>
      </c>
      <c r="S90" s="77">
        <v>0</v>
      </c>
      <c r="T90" s="94">
        <v>0.951</v>
      </c>
      <c r="U90" s="6">
        <v>0.951</v>
      </c>
      <c r="V90" s="16">
        <f t="shared" si="3"/>
        <v>0.9509999999999998</v>
      </c>
      <c r="W90" s="16">
        <f t="shared" si="5"/>
        <v>0</v>
      </c>
      <c r="X90" s="17"/>
      <c r="Y90" s="11"/>
    </row>
    <row r="91" spans="1:25" ht="11.25" customHeight="1">
      <c r="A91" s="202"/>
      <c r="B91" s="231"/>
      <c r="C91" s="76">
        <v>3</v>
      </c>
      <c r="D91" s="77">
        <v>0.1216</v>
      </c>
      <c r="E91" s="77">
        <v>0.1067</v>
      </c>
      <c r="F91" s="77">
        <v>0.0012</v>
      </c>
      <c r="G91" s="77">
        <v>0.0418</v>
      </c>
      <c r="H91" s="78">
        <v>0.0061</v>
      </c>
      <c r="I91" s="78">
        <v>0.0061</v>
      </c>
      <c r="J91" s="78">
        <v>0.0243</v>
      </c>
      <c r="K91" s="78">
        <v>0.0054</v>
      </c>
      <c r="L91" s="77">
        <v>0.0002</v>
      </c>
      <c r="M91" s="77">
        <v>0.0002</v>
      </c>
      <c r="N91" s="77">
        <v>0.0104</v>
      </c>
      <c r="O91" s="77">
        <f t="shared" si="4"/>
        <v>0.5488000000000001</v>
      </c>
      <c r="P91" s="77">
        <v>0.0455</v>
      </c>
      <c r="Q91" s="77">
        <v>0.0376</v>
      </c>
      <c r="R91" s="77">
        <v>0</v>
      </c>
      <c r="S91" s="77">
        <v>0</v>
      </c>
      <c r="T91" s="94">
        <v>0.914</v>
      </c>
      <c r="U91" s="6">
        <v>0.914</v>
      </c>
      <c r="V91" s="16">
        <f t="shared" si="3"/>
        <v>0.9139999999999999</v>
      </c>
      <c r="W91" s="16">
        <f t="shared" si="5"/>
        <v>0</v>
      </c>
      <c r="X91" s="17"/>
      <c r="Y91" s="11"/>
    </row>
    <row r="92" spans="1:25" ht="11.25" customHeight="1">
      <c r="A92" s="202"/>
      <c r="B92" s="231"/>
      <c r="C92" s="76">
        <v>4</v>
      </c>
      <c r="D92" s="77">
        <v>0.12162113351605325</v>
      </c>
      <c r="E92" s="77">
        <v>0.1067009103367267</v>
      </c>
      <c r="F92" s="77">
        <v>0.0011509886452623335</v>
      </c>
      <c r="G92" s="77">
        <v>0.04177662490211433</v>
      </c>
      <c r="H92" s="78">
        <v>0.0060660662227266186</v>
      </c>
      <c r="I92" s="78">
        <v>0.0060660662227266186</v>
      </c>
      <c r="J92" s="78">
        <v>0.024272620354023177</v>
      </c>
      <c r="K92" s="78">
        <v>0.005372562784040242</v>
      </c>
      <c r="L92" s="77">
        <v>0.00017051683633516053</v>
      </c>
      <c r="M92" s="77">
        <v>0.0002131460454189507</v>
      </c>
      <c r="N92" s="77">
        <v>0.010444156225528583</v>
      </c>
      <c r="O92" s="77">
        <f t="shared" si="4"/>
        <v>0.50579556577917</v>
      </c>
      <c r="P92" s="77">
        <v>0.04552799530148786</v>
      </c>
      <c r="Q92" s="77">
        <v>0.03759896241190289</v>
      </c>
      <c r="R92" s="77">
        <v>0</v>
      </c>
      <c r="S92" s="77">
        <v>0</v>
      </c>
      <c r="T92" s="94">
        <v>0.871</v>
      </c>
      <c r="U92" s="6">
        <v>0.871</v>
      </c>
      <c r="V92" s="16">
        <f t="shared" si="3"/>
        <v>0.871</v>
      </c>
      <c r="W92" s="16">
        <f t="shared" si="5"/>
        <v>0</v>
      </c>
      <c r="X92" s="17"/>
      <c r="Y92" s="11"/>
    </row>
    <row r="93" spans="1:25" ht="11.25" customHeight="1">
      <c r="A93" s="202"/>
      <c r="B93" s="231"/>
      <c r="C93" s="76">
        <v>5</v>
      </c>
      <c r="D93" s="77">
        <v>0.1216</v>
      </c>
      <c r="E93" s="77">
        <v>0.1067</v>
      </c>
      <c r="F93" s="77">
        <v>0.0012</v>
      </c>
      <c r="G93" s="77">
        <v>0.0418</v>
      </c>
      <c r="H93" s="78">
        <v>0.0061</v>
      </c>
      <c r="I93" s="78">
        <v>0.0061</v>
      </c>
      <c r="J93" s="78">
        <v>0.0243</v>
      </c>
      <c r="K93" s="78">
        <v>0.0054</v>
      </c>
      <c r="L93" s="77">
        <v>0.0002</v>
      </c>
      <c r="M93" s="77">
        <v>0.0002</v>
      </c>
      <c r="N93" s="77">
        <v>0.0104</v>
      </c>
      <c r="O93" s="77">
        <f t="shared" si="4"/>
        <v>0.5908</v>
      </c>
      <c r="P93" s="77">
        <v>0.0455</v>
      </c>
      <c r="Q93" s="77">
        <v>0.0376</v>
      </c>
      <c r="R93" s="77">
        <v>0</v>
      </c>
      <c r="S93" s="77">
        <v>0</v>
      </c>
      <c r="T93" s="94">
        <v>0.956</v>
      </c>
      <c r="U93" s="6">
        <v>0.956</v>
      </c>
      <c r="V93" s="16">
        <f t="shared" si="3"/>
        <v>0.956</v>
      </c>
      <c r="W93" s="16">
        <f t="shared" si="5"/>
        <v>0</v>
      </c>
      <c r="X93" s="17"/>
      <c r="Y93" s="11"/>
    </row>
    <row r="94" spans="1:25" ht="11.25" customHeight="1">
      <c r="A94" s="202"/>
      <c r="B94" s="231"/>
      <c r="C94" s="76">
        <v>6</v>
      </c>
      <c r="D94" s="77">
        <v>0.1216</v>
      </c>
      <c r="E94" s="77">
        <v>0.1067</v>
      </c>
      <c r="F94" s="77">
        <v>0.0012</v>
      </c>
      <c r="G94" s="77">
        <v>0.0418</v>
      </c>
      <c r="H94" s="78">
        <v>0.0061</v>
      </c>
      <c r="I94" s="78">
        <v>0.0061</v>
      </c>
      <c r="J94" s="78">
        <v>0.0243</v>
      </c>
      <c r="K94" s="78">
        <v>0.0054</v>
      </c>
      <c r="L94" s="77">
        <v>0.0002</v>
      </c>
      <c r="M94" s="77">
        <v>0.0002</v>
      </c>
      <c r="N94" s="77">
        <v>0.0104</v>
      </c>
      <c r="O94" s="77">
        <f t="shared" si="4"/>
        <v>0.6288</v>
      </c>
      <c r="P94" s="77">
        <v>0.0455</v>
      </c>
      <c r="Q94" s="77">
        <v>0.0376</v>
      </c>
      <c r="R94" s="77">
        <v>0</v>
      </c>
      <c r="S94" s="77">
        <v>0</v>
      </c>
      <c r="T94" s="94">
        <v>0.994</v>
      </c>
      <c r="U94" s="6">
        <v>0.994</v>
      </c>
      <c r="V94" s="16">
        <f t="shared" si="3"/>
        <v>0.994</v>
      </c>
      <c r="W94" s="16">
        <f t="shared" si="5"/>
        <v>0</v>
      </c>
      <c r="X94" s="17"/>
      <c r="Y94" s="11"/>
    </row>
    <row r="95" spans="1:25" ht="11.25" customHeight="1">
      <c r="A95" s="202">
        <v>18</v>
      </c>
      <c r="B95" s="231" t="s">
        <v>19</v>
      </c>
      <c r="C95" s="76">
        <v>1</v>
      </c>
      <c r="D95" s="77">
        <v>0.146</v>
      </c>
      <c r="E95" s="77">
        <v>0.0925</v>
      </c>
      <c r="F95" s="77">
        <v>0.001</v>
      </c>
      <c r="G95" s="77">
        <v>0.0527</v>
      </c>
      <c r="H95" s="78">
        <v>0.0158</v>
      </c>
      <c r="I95" s="78">
        <v>0.0114</v>
      </c>
      <c r="J95" s="78">
        <v>0.0194</v>
      </c>
      <c r="K95" s="78">
        <v>0.0061</v>
      </c>
      <c r="L95" s="77">
        <v>0.0002</v>
      </c>
      <c r="M95" s="77">
        <v>0.0002</v>
      </c>
      <c r="N95" s="77">
        <v>0.0116</v>
      </c>
      <c r="O95" s="77">
        <f t="shared" si="4"/>
        <v>0.6393000000000001</v>
      </c>
      <c r="P95" s="77">
        <v>0.0519</v>
      </c>
      <c r="Q95" s="77">
        <v>0.0406</v>
      </c>
      <c r="R95" s="77">
        <v>0</v>
      </c>
      <c r="S95" s="77">
        <v>0</v>
      </c>
      <c r="T95" s="94">
        <v>1.036</v>
      </c>
      <c r="U95" s="6">
        <v>1.036</v>
      </c>
      <c r="V95" s="16">
        <f t="shared" si="3"/>
        <v>1.036</v>
      </c>
      <c r="W95" s="16">
        <f t="shared" si="5"/>
        <v>0</v>
      </c>
      <c r="X95" s="17"/>
      <c r="Y95" s="11"/>
    </row>
    <row r="96" spans="1:25" ht="11.25" customHeight="1">
      <c r="A96" s="202"/>
      <c r="B96" s="231"/>
      <c r="C96" s="76">
        <v>2</v>
      </c>
      <c r="D96" s="77">
        <v>0.146</v>
      </c>
      <c r="E96" s="77">
        <v>0.0925</v>
      </c>
      <c r="F96" s="77">
        <v>0.001</v>
      </c>
      <c r="G96" s="77">
        <v>0.0527</v>
      </c>
      <c r="H96" s="78">
        <v>0.0158</v>
      </c>
      <c r="I96" s="78">
        <v>0.0114</v>
      </c>
      <c r="J96" s="78">
        <v>0.0194</v>
      </c>
      <c r="K96" s="78">
        <v>0.0061</v>
      </c>
      <c r="L96" s="77">
        <v>0.0002</v>
      </c>
      <c r="M96" s="77">
        <v>0.0002</v>
      </c>
      <c r="N96" s="77">
        <v>0.0116</v>
      </c>
      <c r="O96" s="77">
        <f t="shared" si="4"/>
        <v>0.5543</v>
      </c>
      <c r="P96" s="77">
        <v>0.0519</v>
      </c>
      <c r="Q96" s="77">
        <v>0.0406</v>
      </c>
      <c r="R96" s="77">
        <v>0</v>
      </c>
      <c r="S96" s="77">
        <v>0</v>
      </c>
      <c r="T96" s="94">
        <v>0.951</v>
      </c>
      <c r="U96" s="6">
        <v>0.951</v>
      </c>
      <c r="V96" s="16">
        <f t="shared" si="3"/>
        <v>0.9510000000000001</v>
      </c>
      <c r="W96" s="16">
        <f t="shared" si="5"/>
        <v>0</v>
      </c>
      <c r="X96" s="17"/>
      <c r="Y96" s="11"/>
    </row>
    <row r="97" spans="1:25" ht="11.25" customHeight="1">
      <c r="A97" s="202"/>
      <c r="B97" s="231"/>
      <c r="C97" s="76">
        <v>3</v>
      </c>
      <c r="D97" s="77">
        <v>0.146</v>
      </c>
      <c r="E97" s="77">
        <v>0.0925</v>
      </c>
      <c r="F97" s="77">
        <v>0.001</v>
      </c>
      <c r="G97" s="77">
        <v>0.0527</v>
      </c>
      <c r="H97" s="78">
        <v>0.0158</v>
      </c>
      <c r="I97" s="78">
        <v>0.0114</v>
      </c>
      <c r="J97" s="78">
        <v>0.0194</v>
      </c>
      <c r="K97" s="78">
        <v>0.0061</v>
      </c>
      <c r="L97" s="77">
        <v>0.0002</v>
      </c>
      <c r="M97" s="77">
        <v>0.0002</v>
      </c>
      <c r="N97" s="77">
        <v>0.0116</v>
      </c>
      <c r="O97" s="77">
        <f t="shared" si="4"/>
        <v>0.5173000000000001</v>
      </c>
      <c r="P97" s="77">
        <v>0.0519</v>
      </c>
      <c r="Q97" s="77">
        <v>0.0406</v>
      </c>
      <c r="R97" s="77">
        <v>0</v>
      </c>
      <c r="S97" s="77">
        <v>0</v>
      </c>
      <c r="T97" s="94">
        <v>0.914</v>
      </c>
      <c r="U97" s="6">
        <v>0.914</v>
      </c>
      <c r="V97" s="16">
        <f t="shared" si="3"/>
        <v>0.9140000000000001</v>
      </c>
      <c r="W97" s="16">
        <f t="shared" si="5"/>
        <v>0</v>
      </c>
      <c r="X97" s="17"/>
      <c r="Y97" s="11"/>
    </row>
    <row r="98" spans="1:25" ht="11.25" customHeight="1">
      <c r="A98" s="202"/>
      <c r="B98" s="231"/>
      <c r="C98" s="76">
        <v>4</v>
      </c>
      <c r="D98" s="77">
        <v>0.1459666126418152</v>
      </c>
      <c r="E98" s="77">
        <v>0.09246434359805511</v>
      </c>
      <c r="F98" s="77">
        <v>0.0010352242031334414</v>
      </c>
      <c r="G98" s="77">
        <v>0.05270232306861156</v>
      </c>
      <c r="H98" s="78">
        <v>0.015810618590119885</v>
      </c>
      <c r="I98" s="78">
        <v>0.011353509850619243</v>
      </c>
      <c r="J98" s="78">
        <v>0.01935628547154297</v>
      </c>
      <c r="K98" s="78">
        <v>0.0061272074043017075</v>
      </c>
      <c r="L98" s="77">
        <v>0.00018822258238789845</v>
      </c>
      <c r="M98" s="77">
        <v>0.00023527822798487304</v>
      </c>
      <c r="N98" s="77">
        <v>0.011575688816855754</v>
      </c>
      <c r="O98" s="77">
        <f t="shared" si="4"/>
        <v>0.474415018908698</v>
      </c>
      <c r="P98" s="77">
        <v>0.051855321447866025</v>
      </c>
      <c r="Q98" s="77">
        <v>0.04056196650459211</v>
      </c>
      <c r="R98" s="77">
        <v>0</v>
      </c>
      <c r="S98" s="77">
        <v>0</v>
      </c>
      <c r="T98" s="94">
        <v>0.871</v>
      </c>
      <c r="U98" s="6">
        <v>0.871</v>
      </c>
      <c r="V98" s="16">
        <f t="shared" si="3"/>
        <v>0.871</v>
      </c>
      <c r="W98" s="16">
        <f t="shared" si="5"/>
        <v>0</v>
      </c>
      <c r="X98" s="17"/>
      <c r="Y98" s="11"/>
    </row>
    <row r="99" spans="1:25" ht="11.25" customHeight="1">
      <c r="A99" s="202"/>
      <c r="B99" s="231"/>
      <c r="C99" s="76">
        <v>5</v>
      </c>
      <c r="D99" s="77">
        <v>0.146</v>
      </c>
      <c r="E99" s="77">
        <v>0.0925</v>
      </c>
      <c r="F99" s="77">
        <v>0.001</v>
      </c>
      <c r="G99" s="77">
        <v>0.0527</v>
      </c>
      <c r="H99" s="78">
        <v>0.0158</v>
      </c>
      <c r="I99" s="78">
        <v>0.0114</v>
      </c>
      <c r="J99" s="78">
        <v>0.0194</v>
      </c>
      <c r="K99" s="78">
        <v>0.0061</v>
      </c>
      <c r="L99" s="77">
        <v>0.0002</v>
      </c>
      <c r="M99" s="77">
        <v>0.0002</v>
      </c>
      <c r="N99" s="77">
        <v>0.0116</v>
      </c>
      <c r="O99" s="77">
        <f t="shared" si="4"/>
        <v>0.5593</v>
      </c>
      <c r="P99" s="77">
        <v>0.0519</v>
      </c>
      <c r="Q99" s="77">
        <v>0.0406</v>
      </c>
      <c r="R99" s="77">
        <v>0</v>
      </c>
      <c r="S99" s="77">
        <v>0</v>
      </c>
      <c r="T99" s="94">
        <v>0.956</v>
      </c>
      <c r="U99" s="6">
        <v>0.956</v>
      </c>
      <c r="V99" s="16">
        <f t="shared" si="3"/>
        <v>0.956</v>
      </c>
      <c r="W99" s="16">
        <f t="shared" si="5"/>
        <v>0</v>
      </c>
      <c r="X99" s="17"/>
      <c r="Y99" s="11"/>
    </row>
    <row r="100" spans="1:25" ht="11.25" customHeight="1">
      <c r="A100" s="202"/>
      <c r="B100" s="231"/>
      <c r="C100" s="76">
        <v>6</v>
      </c>
      <c r="D100" s="77">
        <v>0.146</v>
      </c>
      <c r="E100" s="77">
        <v>0.0925</v>
      </c>
      <c r="F100" s="77">
        <v>0.001</v>
      </c>
      <c r="G100" s="77">
        <v>0.0527</v>
      </c>
      <c r="H100" s="78">
        <v>0.0158</v>
      </c>
      <c r="I100" s="78">
        <v>0.0114</v>
      </c>
      <c r="J100" s="78">
        <v>0.0194</v>
      </c>
      <c r="K100" s="78">
        <v>0.0061</v>
      </c>
      <c r="L100" s="77">
        <v>0.0002</v>
      </c>
      <c r="M100" s="77">
        <v>0.0002</v>
      </c>
      <c r="N100" s="77">
        <v>0.0116</v>
      </c>
      <c r="O100" s="77">
        <f t="shared" si="4"/>
        <v>0.5973</v>
      </c>
      <c r="P100" s="77">
        <v>0.0519</v>
      </c>
      <c r="Q100" s="77">
        <v>0.0406</v>
      </c>
      <c r="R100" s="77">
        <v>0</v>
      </c>
      <c r="S100" s="77">
        <v>0</v>
      </c>
      <c r="T100" s="94">
        <v>0.994</v>
      </c>
      <c r="U100" s="6">
        <v>0.994</v>
      </c>
      <c r="V100" s="16">
        <f t="shared" si="3"/>
        <v>0.994</v>
      </c>
      <c r="W100" s="16">
        <f t="shared" si="5"/>
        <v>0</v>
      </c>
      <c r="X100" s="17"/>
      <c r="Y100" s="11"/>
    </row>
    <row r="101" spans="1:25" ht="11.25" customHeight="1">
      <c r="A101" s="202">
        <v>19</v>
      </c>
      <c r="B101" s="231" t="s">
        <v>20</v>
      </c>
      <c r="C101" s="76">
        <v>1</v>
      </c>
      <c r="D101" s="77">
        <v>0.1047</v>
      </c>
      <c r="E101" s="77">
        <v>0.1125</v>
      </c>
      <c r="F101" s="77">
        <v>0.0013</v>
      </c>
      <c r="G101" s="77">
        <v>0.0459</v>
      </c>
      <c r="H101" s="78">
        <v>0.009</v>
      </c>
      <c r="I101" s="78">
        <v>0.009</v>
      </c>
      <c r="J101" s="78">
        <v>0.0245</v>
      </c>
      <c r="K101" s="78">
        <v>0.0035</v>
      </c>
      <c r="L101" s="77">
        <v>0.0002</v>
      </c>
      <c r="M101" s="77">
        <v>0.0002</v>
      </c>
      <c r="N101" s="77">
        <v>0.0113</v>
      </c>
      <c r="O101" s="77">
        <f t="shared" si="4"/>
        <v>0.6877</v>
      </c>
      <c r="P101" s="77">
        <v>0.0325</v>
      </c>
      <c r="Q101" s="77">
        <v>0.0397</v>
      </c>
      <c r="R101" s="77">
        <v>0</v>
      </c>
      <c r="S101" s="77">
        <v>0</v>
      </c>
      <c r="T101" s="94">
        <v>1.036</v>
      </c>
      <c r="U101" s="6">
        <v>1.036</v>
      </c>
      <c r="V101" s="16">
        <f t="shared" si="3"/>
        <v>1.036</v>
      </c>
      <c r="W101" s="16">
        <f t="shared" si="5"/>
        <v>0</v>
      </c>
      <c r="X101" s="17"/>
      <c r="Y101" s="11"/>
    </row>
    <row r="102" spans="1:25" ht="11.25" customHeight="1">
      <c r="A102" s="202"/>
      <c r="B102" s="231"/>
      <c r="C102" s="76">
        <v>2</v>
      </c>
      <c r="D102" s="77">
        <v>0.1047</v>
      </c>
      <c r="E102" s="77">
        <v>0.1125</v>
      </c>
      <c r="F102" s="77">
        <v>0.0013</v>
      </c>
      <c r="G102" s="77">
        <v>0.0459</v>
      </c>
      <c r="H102" s="78">
        <v>0.009</v>
      </c>
      <c r="I102" s="78">
        <v>0.009</v>
      </c>
      <c r="J102" s="78">
        <v>0.0245</v>
      </c>
      <c r="K102" s="78">
        <v>0.0035</v>
      </c>
      <c r="L102" s="77">
        <v>0.0002</v>
      </c>
      <c r="M102" s="77">
        <v>0.0002</v>
      </c>
      <c r="N102" s="77">
        <v>0.0113</v>
      </c>
      <c r="O102" s="77">
        <f t="shared" si="4"/>
        <v>0.6027</v>
      </c>
      <c r="P102" s="77">
        <v>0.0325</v>
      </c>
      <c r="Q102" s="77">
        <v>0.0397</v>
      </c>
      <c r="R102" s="77">
        <v>0</v>
      </c>
      <c r="S102" s="77">
        <v>0</v>
      </c>
      <c r="T102" s="94">
        <v>0.951</v>
      </c>
      <c r="U102" s="6">
        <v>0.951</v>
      </c>
      <c r="V102" s="16">
        <f t="shared" si="3"/>
        <v>0.951</v>
      </c>
      <c r="W102" s="16">
        <f t="shared" si="5"/>
        <v>0</v>
      </c>
      <c r="X102" s="17"/>
      <c r="Y102" s="11"/>
    </row>
    <row r="103" spans="1:25" ht="11.25" customHeight="1">
      <c r="A103" s="202"/>
      <c r="B103" s="231"/>
      <c r="C103" s="76">
        <v>3</v>
      </c>
      <c r="D103" s="77">
        <v>0.1047</v>
      </c>
      <c r="E103" s="77">
        <v>0.1125</v>
      </c>
      <c r="F103" s="77">
        <v>0.0013</v>
      </c>
      <c r="G103" s="77">
        <v>0.0459</v>
      </c>
      <c r="H103" s="78">
        <v>0.009</v>
      </c>
      <c r="I103" s="78">
        <v>0.009</v>
      </c>
      <c r="J103" s="78">
        <v>0.0245</v>
      </c>
      <c r="K103" s="78">
        <v>0.0035</v>
      </c>
      <c r="L103" s="77">
        <v>0.0002</v>
      </c>
      <c r="M103" s="77">
        <v>0.0002</v>
      </c>
      <c r="N103" s="77">
        <v>0.0113</v>
      </c>
      <c r="O103" s="77">
        <f t="shared" si="4"/>
        <v>0.5657000000000001</v>
      </c>
      <c r="P103" s="77">
        <v>0.0325</v>
      </c>
      <c r="Q103" s="77">
        <v>0.0397</v>
      </c>
      <c r="R103" s="77">
        <v>0</v>
      </c>
      <c r="S103" s="77">
        <v>0</v>
      </c>
      <c r="T103" s="94">
        <v>0.914</v>
      </c>
      <c r="U103" s="6">
        <v>0.914</v>
      </c>
      <c r="V103" s="16">
        <f t="shared" si="3"/>
        <v>0.914</v>
      </c>
      <c r="W103" s="16">
        <f t="shared" si="5"/>
        <v>0</v>
      </c>
      <c r="X103" s="17"/>
      <c r="Y103" s="11"/>
    </row>
    <row r="104" spans="1:25" ht="11.25" customHeight="1">
      <c r="A104" s="202"/>
      <c r="B104" s="231"/>
      <c r="C104" s="76">
        <v>4</v>
      </c>
      <c r="D104" s="77">
        <v>0.1047</v>
      </c>
      <c r="E104" s="77">
        <v>0.1125</v>
      </c>
      <c r="F104" s="77">
        <v>0.0013</v>
      </c>
      <c r="G104" s="77">
        <v>0.0459</v>
      </c>
      <c r="H104" s="78">
        <v>0.009</v>
      </c>
      <c r="I104" s="78">
        <v>0.009</v>
      </c>
      <c r="J104" s="78">
        <v>0.0245</v>
      </c>
      <c r="K104" s="78">
        <v>0.0035</v>
      </c>
      <c r="L104" s="77">
        <v>0.0002</v>
      </c>
      <c r="M104" s="77">
        <v>0.0002</v>
      </c>
      <c r="N104" s="77">
        <v>0.0113</v>
      </c>
      <c r="O104" s="77">
        <f t="shared" si="4"/>
        <v>0.5227456241327921</v>
      </c>
      <c r="P104" s="77">
        <v>0.03249632560768796</v>
      </c>
      <c r="Q104" s="77">
        <v>0.03965805025952002</v>
      </c>
      <c r="R104" s="77">
        <v>0</v>
      </c>
      <c r="S104" s="77">
        <v>0</v>
      </c>
      <c r="T104" s="94">
        <v>0.871</v>
      </c>
      <c r="U104" s="6">
        <v>0.871</v>
      </c>
      <c r="V104" s="16">
        <f aca="true" t="shared" si="6" ref="V104:V154">D104+E104+F104+G104+L104+M104+N104+O104+P104+Q104+R104+S104</f>
        <v>0.8710000000000002</v>
      </c>
      <c r="W104" s="16">
        <f t="shared" si="5"/>
        <v>0</v>
      </c>
      <c r="X104" s="17"/>
      <c r="Y104" s="11"/>
    </row>
    <row r="105" spans="1:25" ht="11.25" customHeight="1">
      <c r="A105" s="202"/>
      <c r="B105" s="231"/>
      <c r="C105" s="76">
        <v>5</v>
      </c>
      <c r="D105" s="77">
        <v>0.1047</v>
      </c>
      <c r="E105" s="77">
        <v>0.1125</v>
      </c>
      <c r="F105" s="77">
        <v>0.0013</v>
      </c>
      <c r="G105" s="77">
        <v>0.0459</v>
      </c>
      <c r="H105" s="78">
        <v>0.009</v>
      </c>
      <c r="I105" s="78">
        <v>0.009</v>
      </c>
      <c r="J105" s="78">
        <v>0.0245</v>
      </c>
      <c r="K105" s="78">
        <v>0.0035</v>
      </c>
      <c r="L105" s="77">
        <v>0.0002</v>
      </c>
      <c r="M105" s="77">
        <v>0.0002</v>
      </c>
      <c r="N105" s="77">
        <v>0.0113</v>
      </c>
      <c r="O105" s="77">
        <f t="shared" si="4"/>
        <v>0.6076999999999999</v>
      </c>
      <c r="P105" s="77">
        <v>0.0325</v>
      </c>
      <c r="Q105" s="77">
        <v>0.0397</v>
      </c>
      <c r="R105" s="77">
        <v>0</v>
      </c>
      <c r="S105" s="77">
        <v>0</v>
      </c>
      <c r="T105" s="94">
        <v>0.956</v>
      </c>
      <c r="U105" s="6">
        <v>0.956</v>
      </c>
      <c r="V105" s="16">
        <f t="shared" si="6"/>
        <v>0.9559999999999998</v>
      </c>
      <c r="W105" s="16">
        <f t="shared" si="5"/>
        <v>0</v>
      </c>
      <c r="X105" s="17"/>
      <c r="Y105" s="11"/>
    </row>
    <row r="106" spans="1:25" ht="11.25" customHeight="1">
      <c r="A106" s="202"/>
      <c r="B106" s="231"/>
      <c r="C106" s="76">
        <v>6</v>
      </c>
      <c r="D106" s="77">
        <v>0.1047</v>
      </c>
      <c r="E106" s="77">
        <v>0.1125</v>
      </c>
      <c r="F106" s="77">
        <v>0.0013</v>
      </c>
      <c r="G106" s="77">
        <v>0.0459</v>
      </c>
      <c r="H106" s="78">
        <v>0.009</v>
      </c>
      <c r="I106" s="78">
        <v>0.009</v>
      </c>
      <c r="J106" s="78">
        <v>0.0245</v>
      </c>
      <c r="K106" s="78">
        <v>0.0035</v>
      </c>
      <c r="L106" s="77">
        <v>0.0002</v>
      </c>
      <c r="M106" s="77">
        <v>0.0002</v>
      </c>
      <c r="N106" s="77">
        <v>0.0113</v>
      </c>
      <c r="O106" s="77">
        <f t="shared" si="4"/>
        <v>0.6456999999999999</v>
      </c>
      <c r="P106" s="77">
        <v>0.0325</v>
      </c>
      <c r="Q106" s="77">
        <v>0.0397</v>
      </c>
      <c r="R106" s="77">
        <v>0</v>
      </c>
      <c r="S106" s="77">
        <v>0</v>
      </c>
      <c r="T106" s="94">
        <v>0.994</v>
      </c>
      <c r="U106" s="6">
        <v>0.994</v>
      </c>
      <c r="V106" s="16">
        <f t="shared" si="6"/>
        <v>0.9939999999999999</v>
      </c>
      <c r="W106" s="16">
        <f t="shared" si="5"/>
        <v>0</v>
      </c>
      <c r="X106" s="17"/>
      <c r="Y106" s="11"/>
    </row>
    <row r="107" spans="1:25" ht="11.25" customHeight="1">
      <c r="A107" s="202">
        <v>20</v>
      </c>
      <c r="B107" s="231" t="s">
        <v>21</v>
      </c>
      <c r="C107" s="76">
        <v>1</v>
      </c>
      <c r="D107" s="77">
        <v>0.1182</v>
      </c>
      <c r="E107" s="77">
        <v>0.0985</v>
      </c>
      <c r="F107" s="77">
        <v>0.001</v>
      </c>
      <c r="G107" s="77">
        <v>0.0507</v>
      </c>
      <c r="H107" s="78">
        <v>0.0078</v>
      </c>
      <c r="I107" s="78">
        <v>0.0056</v>
      </c>
      <c r="J107" s="78">
        <v>0.0328</v>
      </c>
      <c r="K107" s="78">
        <v>0.0045</v>
      </c>
      <c r="L107" s="77">
        <v>0.0002</v>
      </c>
      <c r="M107" s="77">
        <v>0.0002</v>
      </c>
      <c r="N107" s="77">
        <v>0.009</v>
      </c>
      <c r="O107" s="77">
        <f t="shared" si="4"/>
        <v>0.7215</v>
      </c>
      <c r="P107" s="77">
        <v>0.0036</v>
      </c>
      <c r="Q107" s="77">
        <v>0.0331</v>
      </c>
      <c r="R107" s="77">
        <v>0</v>
      </c>
      <c r="S107" s="77">
        <v>0</v>
      </c>
      <c r="T107" s="94">
        <v>1.036</v>
      </c>
      <c r="U107" s="6">
        <v>1.036</v>
      </c>
      <c r="V107" s="16">
        <f t="shared" si="6"/>
        <v>1.036</v>
      </c>
      <c r="W107" s="16">
        <f t="shared" si="5"/>
        <v>0</v>
      </c>
      <c r="X107" s="17"/>
      <c r="Y107" s="11"/>
    </row>
    <row r="108" spans="1:25" ht="11.25" customHeight="1">
      <c r="A108" s="202"/>
      <c r="B108" s="231"/>
      <c r="C108" s="76">
        <v>2</v>
      </c>
      <c r="D108" s="77">
        <v>0.1182</v>
      </c>
      <c r="E108" s="77">
        <v>0.0985</v>
      </c>
      <c r="F108" s="77">
        <v>0.001</v>
      </c>
      <c r="G108" s="77">
        <v>0.0507</v>
      </c>
      <c r="H108" s="78">
        <v>0.0078</v>
      </c>
      <c r="I108" s="78">
        <v>0.0056</v>
      </c>
      <c r="J108" s="78">
        <v>0.0328</v>
      </c>
      <c r="K108" s="78">
        <v>0.0045</v>
      </c>
      <c r="L108" s="77">
        <v>0.0002</v>
      </c>
      <c r="M108" s="77">
        <v>0.0002</v>
      </c>
      <c r="N108" s="77">
        <v>0.009</v>
      </c>
      <c r="O108" s="77">
        <f t="shared" si="4"/>
        <v>0.6365</v>
      </c>
      <c r="P108" s="77">
        <v>0.0036</v>
      </c>
      <c r="Q108" s="77">
        <v>0.0331</v>
      </c>
      <c r="R108" s="77">
        <v>0</v>
      </c>
      <c r="S108" s="77">
        <v>0</v>
      </c>
      <c r="T108" s="94">
        <v>0.951</v>
      </c>
      <c r="U108" s="6">
        <v>0.951</v>
      </c>
      <c r="V108" s="16">
        <f t="shared" si="6"/>
        <v>0.951</v>
      </c>
      <c r="W108" s="16">
        <f t="shared" si="5"/>
        <v>0</v>
      </c>
      <c r="X108" s="17"/>
      <c r="Y108" s="11"/>
    </row>
    <row r="109" spans="1:25" ht="11.25" customHeight="1">
      <c r="A109" s="202"/>
      <c r="B109" s="231"/>
      <c r="C109" s="76">
        <v>3</v>
      </c>
      <c r="D109" s="77">
        <v>0.1182</v>
      </c>
      <c r="E109" s="77">
        <v>0.0985</v>
      </c>
      <c r="F109" s="77">
        <v>0.001</v>
      </c>
      <c r="G109" s="77">
        <v>0.0507</v>
      </c>
      <c r="H109" s="78">
        <v>0.0078</v>
      </c>
      <c r="I109" s="78">
        <v>0.0056</v>
      </c>
      <c r="J109" s="78">
        <v>0.0328</v>
      </c>
      <c r="K109" s="78">
        <v>0.0045</v>
      </c>
      <c r="L109" s="77">
        <v>0.0002</v>
      </c>
      <c r="M109" s="77">
        <v>0.0002</v>
      </c>
      <c r="N109" s="77">
        <v>0.009</v>
      </c>
      <c r="O109" s="77">
        <f t="shared" si="4"/>
        <v>0.5995</v>
      </c>
      <c r="P109" s="77">
        <v>0.0036</v>
      </c>
      <c r="Q109" s="77">
        <v>0.0331</v>
      </c>
      <c r="R109" s="77">
        <v>0</v>
      </c>
      <c r="S109" s="77">
        <v>0</v>
      </c>
      <c r="T109" s="94">
        <v>0.914</v>
      </c>
      <c r="U109" s="6">
        <v>0.914</v>
      </c>
      <c r="V109" s="16">
        <f t="shared" si="6"/>
        <v>0.914</v>
      </c>
      <c r="W109" s="16">
        <f t="shared" si="5"/>
        <v>0</v>
      </c>
      <c r="X109" s="17"/>
      <c r="Y109" s="11"/>
    </row>
    <row r="110" spans="1:25" ht="11.25" customHeight="1">
      <c r="A110" s="202"/>
      <c r="B110" s="231"/>
      <c r="C110" s="76">
        <v>4</v>
      </c>
      <c r="D110" s="77">
        <v>0.11823409878682843</v>
      </c>
      <c r="E110" s="77">
        <v>0.0984969670710572</v>
      </c>
      <c r="F110" s="77">
        <v>0.001018934142114385</v>
      </c>
      <c r="G110" s="77">
        <v>0.0506825389948007</v>
      </c>
      <c r="H110" s="78">
        <v>0.007815786230500691</v>
      </c>
      <c r="I110" s="78">
        <v>0.005550120572242709</v>
      </c>
      <c r="J110" s="78">
        <v>0.032783725900699404</v>
      </c>
      <c r="K110" s="78">
        <v>0.00454146852304061</v>
      </c>
      <c r="L110" s="77">
        <v>0.00015095320623916813</v>
      </c>
      <c r="M110" s="77">
        <v>0.00018869150779896016</v>
      </c>
      <c r="N110" s="77">
        <v>0.009019454072790296</v>
      </c>
      <c r="O110" s="77">
        <f t="shared" si="4"/>
        <v>0.5240717937608319</v>
      </c>
      <c r="P110" s="77">
        <v>0.0360023396880416</v>
      </c>
      <c r="Q110" s="77">
        <v>0.0331342287694974</v>
      </c>
      <c r="R110" s="77">
        <v>0</v>
      </c>
      <c r="S110" s="77">
        <v>0</v>
      </c>
      <c r="T110" s="94">
        <v>0.871</v>
      </c>
      <c r="U110" s="6">
        <v>0.871</v>
      </c>
      <c r="V110" s="16">
        <f t="shared" si="6"/>
        <v>0.871</v>
      </c>
      <c r="W110" s="16">
        <f t="shared" si="5"/>
        <v>0</v>
      </c>
      <c r="X110" s="17"/>
      <c r="Y110" s="11"/>
    </row>
    <row r="111" spans="1:25" ht="11.25" customHeight="1">
      <c r="A111" s="202"/>
      <c r="B111" s="231"/>
      <c r="C111" s="76">
        <v>5</v>
      </c>
      <c r="D111" s="77">
        <v>0.1182</v>
      </c>
      <c r="E111" s="77">
        <v>0.0985</v>
      </c>
      <c r="F111" s="77">
        <v>0.001</v>
      </c>
      <c r="G111" s="77">
        <v>0.0507</v>
      </c>
      <c r="H111" s="78">
        <v>0.0078</v>
      </c>
      <c r="I111" s="78">
        <v>0.0056</v>
      </c>
      <c r="J111" s="78">
        <v>0.0328</v>
      </c>
      <c r="K111" s="78">
        <v>0.0045</v>
      </c>
      <c r="L111" s="77">
        <v>0.0002</v>
      </c>
      <c r="M111" s="77">
        <v>0.0002</v>
      </c>
      <c r="N111" s="77">
        <v>0.009</v>
      </c>
      <c r="O111" s="77">
        <f t="shared" si="4"/>
        <v>0.6415</v>
      </c>
      <c r="P111" s="77">
        <v>0.0036</v>
      </c>
      <c r="Q111" s="77">
        <v>0.0331</v>
      </c>
      <c r="R111" s="77">
        <v>0</v>
      </c>
      <c r="S111" s="77">
        <v>0</v>
      </c>
      <c r="T111" s="94">
        <v>0.956</v>
      </c>
      <c r="U111" s="6">
        <v>0.956</v>
      </c>
      <c r="V111" s="16">
        <f t="shared" si="6"/>
        <v>0.9560000000000001</v>
      </c>
      <c r="W111" s="16">
        <f t="shared" si="5"/>
        <v>0</v>
      </c>
      <c r="X111" s="17"/>
      <c r="Y111" s="11"/>
    </row>
    <row r="112" spans="1:25" ht="11.25" customHeight="1">
      <c r="A112" s="202"/>
      <c r="B112" s="231"/>
      <c r="C112" s="76">
        <v>6</v>
      </c>
      <c r="D112" s="77">
        <v>0.1182</v>
      </c>
      <c r="E112" s="77">
        <v>0.0985</v>
      </c>
      <c r="F112" s="77">
        <v>0.001</v>
      </c>
      <c r="G112" s="77">
        <v>0.0507</v>
      </c>
      <c r="H112" s="78">
        <v>0.0078</v>
      </c>
      <c r="I112" s="78">
        <v>0.0056</v>
      </c>
      <c r="J112" s="78">
        <v>0.0328</v>
      </c>
      <c r="K112" s="78">
        <v>0.0045</v>
      </c>
      <c r="L112" s="77">
        <v>0.0002</v>
      </c>
      <c r="M112" s="77">
        <v>0.0002</v>
      </c>
      <c r="N112" s="77">
        <v>0.009</v>
      </c>
      <c r="O112" s="77">
        <f t="shared" si="4"/>
        <v>0.6795</v>
      </c>
      <c r="P112" s="77">
        <v>0.0036</v>
      </c>
      <c r="Q112" s="77">
        <v>0.0331</v>
      </c>
      <c r="R112" s="77">
        <v>0</v>
      </c>
      <c r="S112" s="77">
        <v>0</v>
      </c>
      <c r="T112" s="94">
        <v>0.994</v>
      </c>
      <c r="U112" s="6">
        <v>0.994</v>
      </c>
      <c r="V112" s="16">
        <f t="shared" si="6"/>
        <v>0.9940000000000001</v>
      </c>
      <c r="W112" s="16">
        <f t="shared" si="5"/>
        <v>0</v>
      </c>
      <c r="X112" s="17"/>
      <c r="Y112" s="11"/>
    </row>
    <row r="113" spans="1:25" ht="11.25" customHeight="1">
      <c r="A113" s="202">
        <v>21</v>
      </c>
      <c r="B113" s="231" t="s">
        <v>23</v>
      </c>
      <c r="C113" s="76">
        <v>1</v>
      </c>
      <c r="D113" s="77">
        <v>0.0973</v>
      </c>
      <c r="E113" s="77">
        <v>0.1132</v>
      </c>
      <c r="F113" s="77">
        <v>0.0013</v>
      </c>
      <c r="G113" s="77">
        <v>0.068</v>
      </c>
      <c r="H113" s="78">
        <v>0.0158</v>
      </c>
      <c r="I113" s="78">
        <v>0.0154</v>
      </c>
      <c r="J113" s="78">
        <v>0.0317</v>
      </c>
      <c r="K113" s="78">
        <v>0.005</v>
      </c>
      <c r="L113" s="77">
        <v>0.0002</v>
      </c>
      <c r="M113" s="77">
        <v>0.0002</v>
      </c>
      <c r="N113" s="77">
        <v>0.0118</v>
      </c>
      <c r="O113" s="77">
        <f t="shared" si="4"/>
        <v>0.6732000000000001</v>
      </c>
      <c r="P113" s="77">
        <v>0.0299</v>
      </c>
      <c r="Q113" s="77">
        <v>0.0409</v>
      </c>
      <c r="R113" s="77">
        <v>0</v>
      </c>
      <c r="S113" s="77">
        <v>0</v>
      </c>
      <c r="T113" s="94">
        <v>1.036</v>
      </c>
      <c r="U113" s="6">
        <v>1.036</v>
      </c>
      <c r="V113" s="16">
        <f t="shared" si="6"/>
        <v>1.036</v>
      </c>
      <c r="W113" s="16">
        <f t="shared" si="5"/>
        <v>0</v>
      </c>
      <c r="X113" s="17"/>
      <c r="Y113" s="11"/>
    </row>
    <row r="114" spans="1:25" ht="11.25" customHeight="1">
      <c r="A114" s="202"/>
      <c r="B114" s="231"/>
      <c r="C114" s="76">
        <v>2</v>
      </c>
      <c r="D114" s="77">
        <v>0.0973</v>
      </c>
      <c r="E114" s="77">
        <v>0.1132</v>
      </c>
      <c r="F114" s="77">
        <v>0.0013</v>
      </c>
      <c r="G114" s="77">
        <v>0.068</v>
      </c>
      <c r="H114" s="78">
        <v>0.0158</v>
      </c>
      <c r="I114" s="78">
        <v>0.0154</v>
      </c>
      <c r="J114" s="78">
        <v>0.0317</v>
      </c>
      <c r="K114" s="78">
        <v>0.005</v>
      </c>
      <c r="L114" s="77">
        <v>0.0002</v>
      </c>
      <c r="M114" s="77">
        <v>0.0002</v>
      </c>
      <c r="N114" s="77">
        <v>0.0118</v>
      </c>
      <c r="O114" s="77">
        <f t="shared" si="4"/>
        <v>0.5882000000000001</v>
      </c>
      <c r="P114" s="77">
        <v>0.0299</v>
      </c>
      <c r="Q114" s="77">
        <v>0.0409</v>
      </c>
      <c r="R114" s="77">
        <v>0</v>
      </c>
      <c r="S114" s="77">
        <v>0</v>
      </c>
      <c r="T114" s="94">
        <v>0.951</v>
      </c>
      <c r="U114" s="6">
        <v>0.951</v>
      </c>
      <c r="V114" s="16">
        <f t="shared" si="6"/>
        <v>0.9510000000000001</v>
      </c>
      <c r="W114" s="16">
        <f t="shared" si="5"/>
        <v>0</v>
      </c>
      <c r="X114" s="17"/>
      <c r="Y114" s="11"/>
    </row>
    <row r="115" spans="1:25" ht="11.25" customHeight="1">
      <c r="A115" s="202"/>
      <c r="B115" s="231"/>
      <c r="C115" s="76">
        <v>3</v>
      </c>
      <c r="D115" s="77">
        <v>0.0973</v>
      </c>
      <c r="E115" s="77">
        <v>0.1132</v>
      </c>
      <c r="F115" s="77">
        <v>0.0013</v>
      </c>
      <c r="G115" s="77">
        <v>0.068</v>
      </c>
      <c r="H115" s="78">
        <v>0.0158</v>
      </c>
      <c r="I115" s="78">
        <v>0.0154</v>
      </c>
      <c r="J115" s="78">
        <v>0.0317</v>
      </c>
      <c r="K115" s="78">
        <v>0.005</v>
      </c>
      <c r="L115" s="77">
        <v>0.0002</v>
      </c>
      <c r="M115" s="77">
        <v>0.0002</v>
      </c>
      <c r="N115" s="77">
        <v>0.0118</v>
      </c>
      <c r="O115" s="77">
        <f t="shared" si="4"/>
        <v>0.5512000000000001</v>
      </c>
      <c r="P115" s="77">
        <v>0.0299</v>
      </c>
      <c r="Q115" s="77">
        <v>0.0409</v>
      </c>
      <c r="R115" s="77">
        <v>0</v>
      </c>
      <c r="S115" s="77">
        <v>0</v>
      </c>
      <c r="T115" s="94">
        <v>0.914</v>
      </c>
      <c r="U115" s="6">
        <v>0.914</v>
      </c>
      <c r="V115" s="16">
        <f t="shared" si="6"/>
        <v>0.9140000000000001</v>
      </c>
      <c r="W115" s="16">
        <f t="shared" si="5"/>
        <v>0</v>
      </c>
      <c r="X115" s="17"/>
      <c r="Y115" s="11"/>
    </row>
    <row r="116" spans="1:25" ht="11.25" customHeight="1">
      <c r="A116" s="202"/>
      <c r="B116" s="231"/>
      <c r="C116" s="76">
        <v>4</v>
      </c>
      <c r="D116" s="77">
        <v>0.09729803246962693</v>
      </c>
      <c r="E116" s="77">
        <v>0.11321782604021072</v>
      </c>
      <c r="F116" s="77">
        <v>0.00126421890119342</v>
      </c>
      <c r="G116" s="77">
        <v>0.06798688313084614</v>
      </c>
      <c r="H116" s="78">
        <v>0.0158371449498165</v>
      </c>
      <c r="I116" s="78">
        <v>0.015422524416795555</v>
      </c>
      <c r="J116" s="78">
        <v>0.031681086957551376</v>
      </c>
      <c r="K116" s="78">
        <v>0.005029822859598373</v>
      </c>
      <c r="L116" s="77">
        <v>0.00018729168906569184</v>
      </c>
      <c r="M116" s="77">
        <v>0.00023411461133211482</v>
      </c>
      <c r="N116" s="77">
        <v>0.01184619933340501</v>
      </c>
      <c r="O116" s="77">
        <f t="shared" si="4"/>
        <v>0.5081691753574884</v>
      </c>
      <c r="P116" s="77">
        <v>0.02987302440597785</v>
      </c>
      <c r="Q116" s="77">
        <v>0.04092323406085367</v>
      </c>
      <c r="R116" s="77">
        <v>0</v>
      </c>
      <c r="S116" s="77">
        <v>0</v>
      </c>
      <c r="T116" s="94">
        <v>0.871</v>
      </c>
      <c r="U116" s="6">
        <v>0.871</v>
      </c>
      <c r="V116" s="16">
        <f t="shared" si="6"/>
        <v>0.8709999999999999</v>
      </c>
      <c r="W116" s="16">
        <f t="shared" si="5"/>
        <v>0</v>
      </c>
      <c r="X116" s="17"/>
      <c r="Y116" s="11"/>
    </row>
    <row r="117" spans="1:25" ht="11.25" customHeight="1">
      <c r="A117" s="202"/>
      <c r="B117" s="231"/>
      <c r="C117" s="76">
        <v>5</v>
      </c>
      <c r="D117" s="77">
        <v>0.0973</v>
      </c>
      <c r="E117" s="77">
        <v>0.1132</v>
      </c>
      <c r="F117" s="77">
        <v>0.0013</v>
      </c>
      <c r="G117" s="77">
        <v>0.068</v>
      </c>
      <c r="H117" s="78">
        <v>0.0158</v>
      </c>
      <c r="I117" s="78">
        <v>0.0154</v>
      </c>
      <c r="J117" s="78">
        <v>0.0317</v>
      </c>
      <c r="K117" s="78">
        <v>0.005</v>
      </c>
      <c r="L117" s="77">
        <v>0.0002</v>
      </c>
      <c r="M117" s="77">
        <v>0.0002</v>
      </c>
      <c r="N117" s="77">
        <v>0.0118</v>
      </c>
      <c r="O117" s="77">
        <f t="shared" si="4"/>
        <v>0.5932000000000001</v>
      </c>
      <c r="P117" s="77">
        <v>0.0299</v>
      </c>
      <c r="Q117" s="77">
        <v>0.0409</v>
      </c>
      <c r="R117" s="77">
        <v>0</v>
      </c>
      <c r="S117" s="77">
        <v>0</v>
      </c>
      <c r="T117" s="94">
        <v>0.956</v>
      </c>
      <c r="U117" s="6">
        <v>0.956</v>
      </c>
      <c r="V117" s="16">
        <f t="shared" si="6"/>
        <v>0.9560000000000001</v>
      </c>
      <c r="W117" s="16">
        <f t="shared" si="5"/>
        <v>0</v>
      </c>
      <c r="X117" s="17"/>
      <c r="Y117" s="11"/>
    </row>
    <row r="118" spans="1:25" ht="11.25" customHeight="1">
      <c r="A118" s="202"/>
      <c r="B118" s="231"/>
      <c r="C118" s="76">
        <v>6</v>
      </c>
      <c r="D118" s="77">
        <v>0.0973</v>
      </c>
      <c r="E118" s="77">
        <v>0.1132</v>
      </c>
      <c r="F118" s="77">
        <v>0.0013</v>
      </c>
      <c r="G118" s="77">
        <v>0.068</v>
      </c>
      <c r="H118" s="78">
        <v>0.0158</v>
      </c>
      <c r="I118" s="78">
        <v>0.0154</v>
      </c>
      <c r="J118" s="78">
        <v>0.0317</v>
      </c>
      <c r="K118" s="78">
        <v>0.005</v>
      </c>
      <c r="L118" s="77">
        <v>0.0002</v>
      </c>
      <c r="M118" s="77">
        <v>0.0002</v>
      </c>
      <c r="N118" s="77">
        <v>0.0118</v>
      </c>
      <c r="O118" s="77">
        <f t="shared" si="4"/>
        <v>0.6312000000000001</v>
      </c>
      <c r="P118" s="77">
        <v>0.0299</v>
      </c>
      <c r="Q118" s="77">
        <v>0.0409</v>
      </c>
      <c r="R118" s="77">
        <v>0</v>
      </c>
      <c r="S118" s="77">
        <v>0</v>
      </c>
      <c r="T118" s="94">
        <v>0.994</v>
      </c>
      <c r="U118" s="6">
        <v>0.994</v>
      </c>
      <c r="V118" s="16">
        <f t="shared" si="6"/>
        <v>0.9940000000000001</v>
      </c>
      <c r="W118" s="16">
        <f t="shared" si="5"/>
        <v>0</v>
      </c>
      <c r="X118" s="17"/>
      <c r="Y118" s="11"/>
    </row>
    <row r="119" spans="1:25" ht="11.25" customHeight="1">
      <c r="A119" s="202">
        <v>22</v>
      </c>
      <c r="B119" s="231" t="s">
        <v>22</v>
      </c>
      <c r="C119" s="76">
        <v>1</v>
      </c>
      <c r="D119" s="77">
        <v>0.1689</v>
      </c>
      <c r="E119" s="77">
        <v>0.0838</v>
      </c>
      <c r="F119" s="77">
        <v>0.0009</v>
      </c>
      <c r="G119" s="77">
        <v>0.0392</v>
      </c>
      <c r="H119" s="78">
        <v>0.0077</v>
      </c>
      <c r="I119" s="78">
        <v>0.0068</v>
      </c>
      <c r="J119" s="78">
        <v>0.0195</v>
      </c>
      <c r="K119" s="78">
        <v>0.0053</v>
      </c>
      <c r="L119" s="77">
        <v>0.0002</v>
      </c>
      <c r="M119" s="77">
        <v>0.0002</v>
      </c>
      <c r="N119" s="77">
        <v>0.0092</v>
      </c>
      <c r="O119" s="77">
        <f t="shared" si="4"/>
        <v>0.6327</v>
      </c>
      <c r="P119" s="77">
        <v>0.0694</v>
      </c>
      <c r="Q119" s="77">
        <v>0.0315</v>
      </c>
      <c r="R119" s="77">
        <v>0</v>
      </c>
      <c r="S119" s="77">
        <v>0</v>
      </c>
      <c r="T119" s="94">
        <v>1.036</v>
      </c>
      <c r="U119" s="6">
        <v>1.036</v>
      </c>
      <c r="V119" s="16">
        <f t="shared" si="6"/>
        <v>1.036</v>
      </c>
      <c r="W119" s="16">
        <f t="shared" si="5"/>
        <v>0</v>
      </c>
      <c r="X119" s="17"/>
      <c r="Y119" s="11"/>
    </row>
    <row r="120" spans="1:25" ht="11.25" customHeight="1">
      <c r="A120" s="202"/>
      <c r="B120" s="231"/>
      <c r="C120" s="76">
        <v>2</v>
      </c>
      <c r="D120" s="77">
        <v>0.1689</v>
      </c>
      <c r="E120" s="77">
        <v>0.0838</v>
      </c>
      <c r="F120" s="77">
        <v>0.0009</v>
      </c>
      <c r="G120" s="77">
        <v>0.0392</v>
      </c>
      <c r="H120" s="78">
        <v>0.0077</v>
      </c>
      <c r="I120" s="78">
        <v>0.0068</v>
      </c>
      <c r="J120" s="78">
        <v>0.0195</v>
      </c>
      <c r="K120" s="78">
        <v>0.0053</v>
      </c>
      <c r="L120" s="77">
        <v>0.0002</v>
      </c>
      <c r="M120" s="77">
        <v>0.0002</v>
      </c>
      <c r="N120" s="77">
        <v>0.0092</v>
      </c>
      <c r="O120" s="77">
        <f t="shared" si="4"/>
        <v>0.5477</v>
      </c>
      <c r="P120" s="77">
        <v>0.0694</v>
      </c>
      <c r="Q120" s="77">
        <v>0.0315</v>
      </c>
      <c r="R120" s="77">
        <v>0</v>
      </c>
      <c r="S120" s="77">
        <v>0</v>
      </c>
      <c r="T120" s="94">
        <v>0.951</v>
      </c>
      <c r="U120" s="6">
        <v>0.951</v>
      </c>
      <c r="V120" s="16">
        <f t="shared" si="6"/>
        <v>0.9509999999999998</v>
      </c>
      <c r="W120" s="16">
        <f t="shared" si="5"/>
        <v>0</v>
      </c>
      <c r="X120" s="17"/>
      <c r="Y120" s="11"/>
    </row>
    <row r="121" spans="1:25" ht="11.25" customHeight="1">
      <c r="A121" s="202"/>
      <c r="B121" s="231"/>
      <c r="C121" s="76">
        <v>3</v>
      </c>
      <c r="D121" s="77">
        <v>0.1689</v>
      </c>
      <c r="E121" s="77">
        <v>0.0838</v>
      </c>
      <c r="F121" s="77">
        <v>0.0009</v>
      </c>
      <c r="G121" s="77">
        <v>0.0392</v>
      </c>
      <c r="H121" s="78">
        <v>0.0077</v>
      </c>
      <c r="I121" s="78">
        <v>0.0068</v>
      </c>
      <c r="J121" s="78">
        <v>0.0195</v>
      </c>
      <c r="K121" s="78">
        <v>0.0053</v>
      </c>
      <c r="L121" s="77">
        <v>0.0002</v>
      </c>
      <c r="M121" s="77">
        <v>0.0002</v>
      </c>
      <c r="N121" s="77">
        <v>0.0092</v>
      </c>
      <c r="O121" s="77">
        <f t="shared" si="4"/>
        <v>0.5107</v>
      </c>
      <c r="P121" s="77">
        <v>0.0694</v>
      </c>
      <c r="Q121" s="77">
        <v>0.0315</v>
      </c>
      <c r="R121" s="77">
        <v>0</v>
      </c>
      <c r="S121" s="77">
        <v>0</v>
      </c>
      <c r="T121" s="94">
        <v>0.914</v>
      </c>
      <c r="U121" s="6">
        <v>0.914</v>
      </c>
      <c r="V121" s="16">
        <f t="shared" si="6"/>
        <v>0.9139999999999999</v>
      </c>
      <c r="W121" s="16">
        <f t="shared" si="5"/>
        <v>0</v>
      </c>
      <c r="X121" s="17"/>
      <c r="Y121" s="11"/>
    </row>
    <row r="122" spans="1:25" ht="11.25" customHeight="1">
      <c r="A122" s="202"/>
      <c r="B122" s="231"/>
      <c r="C122" s="76">
        <v>4</v>
      </c>
      <c r="D122" s="77">
        <v>0.1689366084856218</v>
      </c>
      <c r="E122" s="77">
        <v>0.08383320421091008</v>
      </c>
      <c r="F122" s="77">
        <v>0.0009129562958574487</v>
      </c>
      <c r="G122" s="77">
        <v>0.0392174269698765</v>
      </c>
      <c r="H122" s="78">
        <v>0.0076500980637011235</v>
      </c>
      <c r="I122" s="78">
        <v>0.0067756891102386165</v>
      </c>
      <c r="J122" s="78">
        <v>0.01945265837725334</v>
      </c>
      <c r="K122" s="78">
        <v>0.005332718281206319</v>
      </c>
      <c r="L122" s="77">
        <v>0.0001587750079752085</v>
      </c>
      <c r="M122" s="77">
        <v>0.0001587750079752085</v>
      </c>
      <c r="N122" s="77">
        <v>0.009169256710568289</v>
      </c>
      <c r="O122" s="77">
        <f t="shared" si="4"/>
        <v>0.4677511734949642</v>
      </c>
      <c r="P122" s="77">
        <v>0.06938467848516612</v>
      </c>
      <c r="Q122" s="77">
        <v>0.03147714533108508</v>
      </c>
      <c r="R122" s="77">
        <v>0</v>
      </c>
      <c r="S122" s="77">
        <v>0</v>
      </c>
      <c r="T122" s="94">
        <v>0.871</v>
      </c>
      <c r="U122" s="6">
        <v>0.871</v>
      </c>
      <c r="V122" s="16">
        <f t="shared" si="6"/>
        <v>0.871</v>
      </c>
      <c r="W122" s="16">
        <f t="shared" si="5"/>
        <v>0</v>
      </c>
      <c r="X122" s="17"/>
      <c r="Y122" s="11"/>
    </row>
    <row r="123" spans="1:25" ht="11.25" customHeight="1">
      <c r="A123" s="202"/>
      <c r="B123" s="231"/>
      <c r="C123" s="76">
        <v>5</v>
      </c>
      <c r="D123" s="77">
        <v>0.1689</v>
      </c>
      <c r="E123" s="77">
        <v>0.0838</v>
      </c>
      <c r="F123" s="77">
        <v>0.0009</v>
      </c>
      <c r="G123" s="77">
        <v>0.0392</v>
      </c>
      <c r="H123" s="78">
        <v>0.0077</v>
      </c>
      <c r="I123" s="78">
        <v>0.0068</v>
      </c>
      <c r="J123" s="78">
        <v>0.0195</v>
      </c>
      <c r="K123" s="78">
        <v>0.0053</v>
      </c>
      <c r="L123" s="77">
        <v>0.0002</v>
      </c>
      <c r="M123" s="77">
        <v>0.0002</v>
      </c>
      <c r="N123" s="77">
        <v>0.0092</v>
      </c>
      <c r="O123" s="77">
        <f t="shared" si="4"/>
        <v>0.5527</v>
      </c>
      <c r="P123" s="77">
        <v>0.0694</v>
      </c>
      <c r="Q123" s="77">
        <v>0.0315</v>
      </c>
      <c r="R123" s="77">
        <v>0</v>
      </c>
      <c r="S123" s="77">
        <v>0</v>
      </c>
      <c r="T123" s="94">
        <v>0.956</v>
      </c>
      <c r="U123" s="6">
        <v>0.956</v>
      </c>
      <c r="V123" s="16">
        <f t="shared" si="6"/>
        <v>0.956</v>
      </c>
      <c r="W123" s="16">
        <f t="shared" si="5"/>
        <v>0</v>
      </c>
      <c r="X123" s="17"/>
      <c r="Y123" s="11"/>
    </row>
    <row r="124" spans="1:25" ht="11.25" customHeight="1">
      <c r="A124" s="202"/>
      <c r="B124" s="231"/>
      <c r="C124" s="76">
        <v>6</v>
      </c>
      <c r="D124" s="77">
        <v>0.1689</v>
      </c>
      <c r="E124" s="77">
        <v>0.0838</v>
      </c>
      <c r="F124" s="77">
        <v>0.0009</v>
      </c>
      <c r="G124" s="77">
        <v>0.0392</v>
      </c>
      <c r="H124" s="78">
        <v>0.0077</v>
      </c>
      <c r="I124" s="78">
        <v>0.0068</v>
      </c>
      <c r="J124" s="78">
        <v>0.0195</v>
      </c>
      <c r="K124" s="78">
        <v>0.0053</v>
      </c>
      <c r="L124" s="77">
        <v>0.0002</v>
      </c>
      <c r="M124" s="77">
        <v>0.0002</v>
      </c>
      <c r="N124" s="77">
        <v>0.0092</v>
      </c>
      <c r="O124" s="77">
        <f t="shared" si="4"/>
        <v>0.5907</v>
      </c>
      <c r="P124" s="77">
        <v>0.0694</v>
      </c>
      <c r="Q124" s="77">
        <v>0.0315</v>
      </c>
      <c r="R124" s="77">
        <v>0</v>
      </c>
      <c r="S124" s="77">
        <v>0</v>
      </c>
      <c r="T124" s="94">
        <v>0.994</v>
      </c>
      <c r="U124" s="6">
        <v>0.994</v>
      </c>
      <c r="V124" s="16">
        <f t="shared" si="6"/>
        <v>0.994</v>
      </c>
      <c r="W124" s="16">
        <f t="shared" si="5"/>
        <v>0</v>
      </c>
      <c r="X124" s="17"/>
      <c r="Y124" s="11"/>
    </row>
    <row r="125" spans="1:25" ht="11.25" customHeight="1">
      <c r="A125" s="202">
        <v>23</v>
      </c>
      <c r="B125" s="231" t="s">
        <v>24</v>
      </c>
      <c r="C125" s="76">
        <v>1</v>
      </c>
      <c r="D125" s="77">
        <v>0.096</v>
      </c>
      <c r="E125" s="77">
        <v>0.1067</v>
      </c>
      <c r="F125" s="77">
        <v>0.0011</v>
      </c>
      <c r="G125" s="77">
        <v>0.0428</v>
      </c>
      <c r="H125" s="78">
        <v>0.0086</v>
      </c>
      <c r="I125" s="78">
        <v>0.008</v>
      </c>
      <c r="J125" s="78">
        <v>0.0209</v>
      </c>
      <c r="K125" s="78">
        <v>0.0053</v>
      </c>
      <c r="L125" s="77">
        <v>0.0002</v>
      </c>
      <c r="M125" s="77">
        <v>0.0002</v>
      </c>
      <c r="N125" s="77">
        <v>0.0117</v>
      </c>
      <c r="O125" s="77">
        <f t="shared" si="4"/>
        <v>0.7166</v>
      </c>
      <c r="P125" s="77">
        <v>0.023</v>
      </c>
      <c r="Q125" s="77">
        <v>0.0377</v>
      </c>
      <c r="R125" s="77">
        <v>0</v>
      </c>
      <c r="S125" s="77">
        <v>0</v>
      </c>
      <c r="T125" s="94">
        <v>1.036</v>
      </c>
      <c r="U125" s="6">
        <v>1.036</v>
      </c>
      <c r="V125" s="16">
        <f t="shared" si="6"/>
        <v>1.036</v>
      </c>
      <c r="W125" s="16">
        <f t="shared" si="5"/>
        <v>0</v>
      </c>
      <c r="X125" s="17"/>
      <c r="Y125" s="11"/>
    </row>
    <row r="126" spans="1:25" ht="11.25" customHeight="1">
      <c r="A126" s="202"/>
      <c r="B126" s="231"/>
      <c r="C126" s="76">
        <v>2</v>
      </c>
      <c r="D126" s="77">
        <v>0.096</v>
      </c>
      <c r="E126" s="77">
        <v>0.1067</v>
      </c>
      <c r="F126" s="77">
        <v>0.0011</v>
      </c>
      <c r="G126" s="77">
        <v>0.0428</v>
      </c>
      <c r="H126" s="78">
        <v>0.0086</v>
      </c>
      <c r="I126" s="78">
        <v>0.008</v>
      </c>
      <c r="J126" s="78">
        <v>0.0209</v>
      </c>
      <c r="K126" s="78">
        <v>0.0053</v>
      </c>
      <c r="L126" s="77">
        <v>0.0002</v>
      </c>
      <c r="M126" s="77">
        <v>0.0002</v>
      </c>
      <c r="N126" s="77">
        <v>0.0117</v>
      </c>
      <c r="O126" s="77">
        <f t="shared" si="4"/>
        <v>0.6315999999999999</v>
      </c>
      <c r="P126" s="77">
        <v>0.023</v>
      </c>
      <c r="Q126" s="77">
        <v>0.0377</v>
      </c>
      <c r="R126" s="77">
        <v>0</v>
      </c>
      <c r="S126" s="77">
        <v>0</v>
      </c>
      <c r="T126" s="94">
        <v>0.951</v>
      </c>
      <c r="U126" s="6">
        <v>0.951</v>
      </c>
      <c r="V126" s="16">
        <f t="shared" si="6"/>
        <v>0.9509999999999998</v>
      </c>
      <c r="W126" s="16">
        <f t="shared" si="5"/>
        <v>0</v>
      </c>
      <c r="X126" s="17"/>
      <c r="Y126" s="11"/>
    </row>
    <row r="127" spans="1:25" ht="11.25" customHeight="1">
      <c r="A127" s="202"/>
      <c r="B127" s="231"/>
      <c r="C127" s="76">
        <v>3</v>
      </c>
      <c r="D127" s="77">
        <v>0.096</v>
      </c>
      <c r="E127" s="77">
        <v>0.1067</v>
      </c>
      <c r="F127" s="77">
        <v>0.0011</v>
      </c>
      <c r="G127" s="77">
        <v>0.0428</v>
      </c>
      <c r="H127" s="78">
        <v>0.0086</v>
      </c>
      <c r="I127" s="78">
        <v>0.008</v>
      </c>
      <c r="J127" s="78">
        <v>0.0209</v>
      </c>
      <c r="K127" s="78">
        <v>0.0053</v>
      </c>
      <c r="L127" s="77">
        <v>0.0002</v>
      </c>
      <c r="M127" s="77">
        <v>0.0002</v>
      </c>
      <c r="N127" s="77">
        <v>0.0117</v>
      </c>
      <c r="O127" s="77">
        <f t="shared" si="4"/>
        <v>0.5946</v>
      </c>
      <c r="P127" s="77">
        <v>0.023</v>
      </c>
      <c r="Q127" s="77">
        <v>0.0377</v>
      </c>
      <c r="R127" s="77">
        <v>0</v>
      </c>
      <c r="S127" s="77">
        <v>0</v>
      </c>
      <c r="T127" s="94">
        <v>0.914</v>
      </c>
      <c r="U127" s="6">
        <v>0.914</v>
      </c>
      <c r="V127" s="16">
        <f t="shared" si="6"/>
        <v>0.9139999999999999</v>
      </c>
      <c r="W127" s="16">
        <f t="shared" si="5"/>
        <v>0</v>
      </c>
      <c r="X127" s="17"/>
      <c r="Y127" s="11"/>
    </row>
    <row r="128" spans="1:25" ht="11.25" customHeight="1">
      <c r="A128" s="202"/>
      <c r="B128" s="231"/>
      <c r="C128" s="76">
        <v>4</v>
      </c>
      <c r="D128" s="77">
        <v>0.09600616101475538</v>
      </c>
      <c r="E128" s="77">
        <v>0.10673864871861247</v>
      </c>
      <c r="F128" s="77">
        <v>0.0011273621537665028</v>
      </c>
      <c r="G128" s="77">
        <v>0.04279466735697644</v>
      </c>
      <c r="H128" s="78">
        <v>0.0086375456463899</v>
      </c>
      <c r="I128" s="78">
        <v>0.007969826557769077</v>
      </c>
      <c r="J128" s="78">
        <v>0.020900463523945433</v>
      </c>
      <c r="K128" s="78">
        <v>0.005294669952717694</v>
      </c>
      <c r="L128" s="77">
        <v>0.00018037794460264045</v>
      </c>
      <c r="M128" s="77">
        <v>0.00018037794460264045</v>
      </c>
      <c r="N128" s="77">
        <v>0.011724566399171629</v>
      </c>
      <c r="O128" s="77">
        <f t="shared" si="4"/>
        <v>0.5515506601087239</v>
      </c>
      <c r="P128" s="77">
        <v>0.022998187936836653</v>
      </c>
      <c r="Q128" s="77">
        <v>0.03769899042195185</v>
      </c>
      <c r="R128" s="77">
        <v>0</v>
      </c>
      <c r="S128" s="77">
        <v>0</v>
      </c>
      <c r="T128" s="94">
        <v>0.871</v>
      </c>
      <c r="U128" s="6">
        <v>0.871</v>
      </c>
      <c r="V128" s="16">
        <f t="shared" si="6"/>
        <v>0.871</v>
      </c>
      <c r="W128" s="16">
        <f t="shared" si="5"/>
        <v>0</v>
      </c>
      <c r="X128" s="17"/>
      <c r="Y128" s="11"/>
    </row>
    <row r="129" spans="1:25" ht="11.25" customHeight="1">
      <c r="A129" s="202"/>
      <c r="B129" s="231"/>
      <c r="C129" s="76">
        <v>5</v>
      </c>
      <c r="D129" s="77">
        <v>0.096</v>
      </c>
      <c r="E129" s="77">
        <v>0.1067</v>
      </c>
      <c r="F129" s="77">
        <v>0.0011</v>
      </c>
      <c r="G129" s="77">
        <v>0.0428</v>
      </c>
      <c r="H129" s="78">
        <v>0.0086</v>
      </c>
      <c r="I129" s="78">
        <v>0.008</v>
      </c>
      <c r="J129" s="78">
        <v>0.0209</v>
      </c>
      <c r="K129" s="78">
        <v>0.0053</v>
      </c>
      <c r="L129" s="77">
        <v>0.0002</v>
      </c>
      <c r="M129" s="77">
        <v>0.0002</v>
      </c>
      <c r="N129" s="77">
        <v>0.0117</v>
      </c>
      <c r="O129" s="77">
        <f t="shared" si="4"/>
        <v>0.6365999999999999</v>
      </c>
      <c r="P129" s="77">
        <v>0.023</v>
      </c>
      <c r="Q129" s="77">
        <v>0.0377</v>
      </c>
      <c r="R129" s="77">
        <v>0</v>
      </c>
      <c r="S129" s="77">
        <v>0</v>
      </c>
      <c r="T129" s="94">
        <v>0.956</v>
      </c>
      <c r="U129" s="6">
        <v>0.956</v>
      </c>
      <c r="V129" s="16">
        <f t="shared" si="6"/>
        <v>0.956</v>
      </c>
      <c r="W129" s="16">
        <f t="shared" si="5"/>
        <v>0</v>
      </c>
      <c r="X129" s="17"/>
      <c r="Y129" s="11"/>
    </row>
    <row r="130" spans="1:25" ht="11.25" customHeight="1">
      <c r="A130" s="202"/>
      <c r="B130" s="231"/>
      <c r="C130" s="76">
        <v>6</v>
      </c>
      <c r="D130" s="77">
        <v>0.096</v>
      </c>
      <c r="E130" s="77">
        <v>0.1067</v>
      </c>
      <c r="F130" s="77">
        <v>0.0011</v>
      </c>
      <c r="G130" s="77">
        <v>0.0428</v>
      </c>
      <c r="H130" s="78">
        <v>0.0086</v>
      </c>
      <c r="I130" s="78">
        <v>0.008</v>
      </c>
      <c r="J130" s="78">
        <v>0.0209</v>
      </c>
      <c r="K130" s="78">
        <v>0.0053</v>
      </c>
      <c r="L130" s="77">
        <v>0.0002</v>
      </c>
      <c r="M130" s="77">
        <v>0.0002</v>
      </c>
      <c r="N130" s="77">
        <v>0.0117</v>
      </c>
      <c r="O130" s="77">
        <f t="shared" si="4"/>
        <v>0.6746</v>
      </c>
      <c r="P130" s="77">
        <v>0.023</v>
      </c>
      <c r="Q130" s="77">
        <v>0.0377</v>
      </c>
      <c r="R130" s="77">
        <v>0</v>
      </c>
      <c r="S130" s="77">
        <v>0</v>
      </c>
      <c r="T130" s="94">
        <v>0.994</v>
      </c>
      <c r="U130" s="6">
        <v>0.994</v>
      </c>
      <c r="V130" s="16">
        <f t="shared" si="6"/>
        <v>0.994</v>
      </c>
      <c r="W130" s="16">
        <f t="shared" si="5"/>
        <v>0</v>
      </c>
      <c r="X130" s="17"/>
      <c r="Y130" s="11"/>
    </row>
    <row r="131" spans="1:25" ht="11.25" customHeight="1">
      <c r="A131" s="202">
        <v>24</v>
      </c>
      <c r="B131" s="231" t="s">
        <v>25</v>
      </c>
      <c r="C131" s="76">
        <v>1</v>
      </c>
      <c r="D131" s="77">
        <v>0.0761</v>
      </c>
      <c r="E131" s="77">
        <v>0.1161</v>
      </c>
      <c r="F131" s="77">
        <v>0.0012</v>
      </c>
      <c r="G131" s="77">
        <v>0.0282</v>
      </c>
      <c r="H131" s="78">
        <v>0.0058</v>
      </c>
      <c r="I131" s="78">
        <v>0.0058</v>
      </c>
      <c r="J131" s="78">
        <v>0.0131</v>
      </c>
      <c r="K131" s="78">
        <v>0.0035</v>
      </c>
      <c r="L131" s="77">
        <v>0.0002</v>
      </c>
      <c r="M131" s="77">
        <v>0.0002</v>
      </c>
      <c r="N131" s="77">
        <v>0.0127</v>
      </c>
      <c r="O131" s="77">
        <f t="shared" si="4"/>
        <v>0.7461</v>
      </c>
      <c r="P131" s="77">
        <v>0.0152</v>
      </c>
      <c r="Q131" s="77">
        <v>0.04</v>
      </c>
      <c r="R131" s="77">
        <v>0</v>
      </c>
      <c r="S131" s="77">
        <v>0</v>
      </c>
      <c r="T131" s="94">
        <v>1.036</v>
      </c>
      <c r="U131" s="6">
        <v>1.036</v>
      </c>
      <c r="V131" s="16">
        <f t="shared" si="6"/>
        <v>1.036</v>
      </c>
      <c r="W131" s="16">
        <f t="shared" si="5"/>
        <v>0</v>
      </c>
      <c r="X131" s="17"/>
      <c r="Y131" s="11"/>
    </row>
    <row r="132" spans="1:25" ht="11.25" customHeight="1">
      <c r="A132" s="202"/>
      <c r="B132" s="231"/>
      <c r="C132" s="76">
        <v>2</v>
      </c>
      <c r="D132" s="77">
        <v>0.0761</v>
      </c>
      <c r="E132" s="77">
        <v>0.1161</v>
      </c>
      <c r="F132" s="77">
        <v>0.0012</v>
      </c>
      <c r="G132" s="77">
        <v>0.0282</v>
      </c>
      <c r="H132" s="78">
        <v>0.0058</v>
      </c>
      <c r="I132" s="78">
        <v>0.0058</v>
      </c>
      <c r="J132" s="78">
        <v>0.0131</v>
      </c>
      <c r="K132" s="78">
        <v>0.0035</v>
      </c>
      <c r="L132" s="77">
        <v>0.0002</v>
      </c>
      <c r="M132" s="77">
        <v>0.0002</v>
      </c>
      <c r="N132" s="77">
        <v>0.0127</v>
      </c>
      <c r="O132" s="77">
        <f t="shared" si="4"/>
        <v>0.6611</v>
      </c>
      <c r="P132" s="77">
        <v>0.0152</v>
      </c>
      <c r="Q132" s="77">
        <v>0.04</v>
      </c>
      <c r="R132" s="77">
        <v>0</v>
      </c>
      <c r="S132" s="77">
        <v>0</v>
      </c>
      <c r="T132" s="94">
        <v>0.951</v>
      </c>
      <c r="U132" s="6">
        <v>0.951</v>
      </c>
      <c r="V132" s="16">
        <f t="shared" si="6"/>
        <v>0.9510000000000001</v>
      </c>
      <c r="W132" s="16">
        <f t="shared" si="5"/>
        <v>0</v>
      </c>
      <c r="X132" s="17"/>
      <c r="Y132" s="11"/>
    </row>
    <row r="133" spans="1:25" ht="11.25" customHeight="1">
      <c r="A133" s="202"/>
      <c r="B133" s="231"/>
      <c r="C133" s="76">
        <v>3</v>
      </c>
      <c r="D133" s="77">
        <v>0.0761</v>
      </c>
      <c r="E133" s="77">
        <v>0.1161</v>
      </c>
      <c r="F133" s="77">
        <v>0.0012</v>
      </c>
      <c r="G133" s="77">
        <v>0.0282</v>
      </c>
      <c r="H133" s="78">
        <v>0.0058</v>
      </c>
      <c r="I133" s="78">
        <v>0.0058</v>
      </c>
      <c r="J133" s="78">
        <v>0.0131</v>
      </c>
      <c r="K133" s="78">
        <v>0.0035</v>
      </c>
      <c r="L133" s="77">
        <v>0.0002</v>
      </c>
      <c r="M133" s="77">
        <v>0.0002</v>
      </c>
      <c r="N133" s="77">
        <v>0.0127</v>
      </c>
      <c r="O133" s="77">
        <f t="shared" si="4"/>
        <v>0.6241000000000001</v>
      </c>
      <c r="P133" s="77">
        <v>0.0152</v>
      </c>
      <c r="Q133" s="77">
        <v>0.04</v>
      </c>
      <c r="R133" s="77">
        <v>0</v>
      </c>
      <c r="S133" s="77">
        <v>0</v>
      </c>
      <c r="T133" s="94">
        <v>0.914</v>
      </c>
      <c r="U133" s="6">
        <v>0.914</v>
      </c>
      <c r="V133" s="16">
        <f t="shared" si="6"/>
        <v>0.9140000000000001</v>
      </c>
      <c r="W133" s="16">
        <f t="shared" si="5"/>
        <v>0</v>
      </c>
      <c r="X133" s="17"/>
      <c r="Y133" s="11"/>
    </row>
    <row r="134" spans="1:25" ht="11.25" customHeight="1">
      <c r="A134" s="202"/>
      <c r="B134" s="231"/>
      <c r="C134" s="76">
        <v>4</v>
      </c>
      <c r="D134" s="77">
        <v>0.07606599474615344</v>
      </c>
      <c r="E134" s="77">
        <v>0.1160835254382673</v>
      </c>
      <c r="F134" s="77">
        <v>0.001214067442234493</v>
      </c>
      <c r="G134" s="77">
        <v>0.028157025679515363</v>
      </c>
      <c r="H134" s="78">
        <v>0.0057684558159078045</v>
      </c>
      <c r="I134" s="78">
        <v>0.0057769098302936</v>
      </c>
      <c r="J134" s="78">
        <v>0.013120630326754637</v>
      </c>
      <c r="K134" s="78">
        <v>0.003522505994081464</v>
      </c>
      <c r="L134" s="77">
        <v>0.00018677960649761435</v>
      </c>
      <c r="M134" s="77">
        <v>0.00018677960649761435</v>
      </c>
      <c r="N134" s="77">
        <v>0.012701013241837773</v>
      </c>
      <c r="O134" s="77">
        <f t="shared" si="4"/>
        <v>0.5812114405189513</v>
      </c>
      <c r="P134" s="77">
        <v>0.015175843027931164</v>
      </c>
      <c r="Q134" s="77">
        <v>0.04001753069211387</v>
      </c>
      <c r="R134" s="77">
        <v>0</v>
      </c>
      <c r="S134" s="77">
        <v>0</v>
      </c>
      <c r="T134" s="94">
        <v>0.871</v>
      </c>
      <c r="U134" s="6">
        <v>0.871</v>
      </c>
      <c r="V134" s="16">
        <f t="shared" si="6"/>
        <v>0.8710000000000001</v>
      </c>
      <c r="W134" s="16">
        <f t="shared" si="5"/>
        <v>0</v>
      </c>
      <c r="X134" s="17"/>
      <c r="Y134" s="11"/>
    </row>
    <row r="135" spans="1:25" ht="11.25" customHeight="1">
      <c r="A135" s="202"/>
      <c r="B135" s="231"/>
      <c r="C135" s="76">
        <v>5</v>
      </c>
      <c r="D135" s="77">
        <v>0.0761</v>
      </c>
      <c r="E135" s="77">
        <v>0.1161</v>
      </c>
      <c r="F135" s="77">
        <v>0.0012</v>
      </c>
      <c r="G135" s="77">
        <v>0.0282</v>
      </c>
      <c r="H135" s="78">
        <v>0.0058</v>
      </c>
      <c r="I135" s="78">
        <v>0.0058</v>
      </c>
      <c r="J135" s="78">
        <v>0.0131</v>
      </c>
      <c r="K135" s="78">
        <v>0.0035</v>
      </c>
      <c r="L135" s="77">
        <v>0.0002</v>
      </c>
      <c r="M135" s="77">
        <v>0.0002</v>
      </c>
      <c r="N135" s="77">
        <v>0.0127</v>
      </c>
      <c r="O135" s="77">
        <f t="shared" si="4"/>
        <v>0.6660999999999999</v>
      </c>
      <c r="P135" s="77">
        <v>0.0152</v>
      </c>
      <c r="Q135" s="77">
        <v>0.04</v>
      </c>
      <c r="R135" s="77">
        <v>0</v>
      </c>
      <c r="S135" s="77">
        <v>0</v>
      </c>
      <c r="T135" s="94">
        <v>0.956</v>
      </c>
      <c r="U135" s="6">
        <v>0.956</v>
      </c>
      <c r="V135" s="16">
        <f t="shared" si="6"/>
        <v>0.956</v>
      </c>
      <c r="W135" s="16">
        <f t="shared" si="5"/>
        <v>0</v>
      </c>
      <c r="X135" s="17"/>
      <c r="Y135" s="11"/>
    </row>
    <row r="136" spans="1:25" ht="11.25" customHeight="1">
      <c r="A136" s="202"/>
      <c r="B136" s="231"/>
      <c r="C136" s="76">
        <v>6</v>
      </c>
      <c r="D136" s="77">
        <v>0.0761</v>
      </c>
      <c r="E136" s="77">
        <v>0.1161</v>
      </c>
      <c r="F136" s="77">
        <v>0.0012</v>
      </c>
      <c r="G136" s="77">
        <v>0.0282</v>
      </c>
      <c r="H136" s="78">
        <v>0.0058</v>
      </c>
      <c r="I136" s="78">
        <v>0.0058</v>
      </c>
      <c r="J136" s="78">
        <v>0.0131</v>
      </c>
      <c r="K136" s="78">
        <v>0.0035</v>
      </c>
      <c r="L136" s="77">
        <v>0.0002</v>
      </c>
      <c r="M136" s="77">
        <v>0.0002</v>
      </c>
      <c r="N136" s="77">
        <v>0.0127</v>
      </c>
      <c r="O136" s="77">
        <f aca="true" t="shared" si="7" ref="O136:O199">T136-S136-SUM(D136:G136,L136:N136,P136:R136)</f>
        <v>0.7041</v>
      </c>
      <c r="P136" s="77">
        <v>0.0152</v>
      </c>
      <c r="Q136" s="77">
        <v>0.04</v>
      </c>
      <c r="R136" s="77">
        <v>0</v>
      </c>
      <c r="S136" s="77">
        <v>0</v>
      </c>
      <c r="T136" s="94">
        <v>0.994</v>
      </c>
      <c r="U136" s="6">
        <v>0.994</v>
      </c>
      <c r="V136" s="16">
        <f t="shared" si="6"/>
        <v>0.994</v>
      </c>
      <c r="W136" s="16">
        <f t="shared" si="5"/>
        <v>0</v>
      </c>
      <c r="X136" s="17"/>
      <c r="Y136" s="11"/>
    </row>
    <row r="137" spans="1:25" ht="11.25" customHeight="1">
      <c r="A137" s="202">
        <v>25</v>
      </c>
      <c r="B137" s="231" t="s">
        <v>26</v>
      </c>
      <c r="C137" s="76">
        <v>1</v>
      </c>
      <c r="D137" s="77">
        <v>0.0689</v>
      </c>
      <c r="E137" s="77">
        <v>0.1163</v>
      </c>
      <c r="F137" s="77">
        <v>0.0013</v>
      </c>
      <c r="G137" s="77">
        <v>0.0296</v>
      </c>
      <c r="H137" s="78">
        <v>0.0064</v>
      </c>
      <c r="I137" s="78">
        <v>0.0064</v>
      </c>
      <c r="J137" s="78">
        <v>0.013</v>
      </c>
      <c r="K137" s="78">
        <v>0.0038</v>
      </c>
      <c r="L137" s="77">
        <v>0.0002</v>
      </c>
      <c r="M137" s="77">
        <v>0.0002</v>
      </c>
      <c r="N137" s="77">
        <v>0.0127</v>
      </c>
      <c r="O137" s="77">
        <f t="shared" si="7"/>
        <v>0.7483</v>
      </c>
      <c r="P137" s="77">
        <v>0.0184</v>
      </c>
      <c r="Q137" s="77">
        <v>0.0401</v>
      </c>
      <c r="R137" s="77">
        <v>0</v>
      </c>
      <c r="S137" s="77">
        <v>0</v>
      </c>
      <c r="T137" s="94">
        <v>1.036</v>
      </c>
      <c r="U137" s="6">
        <v>1.036</v>
      </c>
      <c r="V137" s="16">
        <f t="shared" si="6"/>
        <v>1.036</v>
      </c>
      <c r="W137" s="16">
        <f aca="true" t="shared" si="8" ref="W137:W200">T137-V137</f>
        <v>0</v>
      </c>
      <c r="X137" s="17"/>
      <c r="Y137" s="11"/>
    </row>
    <row r="138" spans="1:25" ht="11.25" customHeight="1">
      <c r="A138" s="202"/>
      <c r="B138" s="231"/>
      <c r="C138" s="76">
        <v>2</v>
      </c>
      <c r="D138" s="77">
        <v>0.0689</v>
      </c>
      <c r="E138" s="77">
        <v>0.1163</v>
      </c>
      <c r="F138" s="77">
        <v>0.0013</v>
      </c>
      <c r="G138" s="77">
        <v>0.0296</v>
      </c>
      <c r="H138" s="78">
        <v>0.0064</v>
      </c>
      <c r="I138" s="78">
        <v>0.0064</v>
      </c>
      <c r="J138" s="78">
        <v>0.013</v>
      </c>
      <c r="K138" s="78">
        <v>0.0038</v>
      </c>
      <c r="L138" s="77">
        <v>0.0002</v>
      </c>
      <c r="M138" s="77">
        <v>0.0002</v>
      </c>
      <c r="N138" s="77">
        <v>0.0127</v>
      </c>
      <c r="O138" s="77">
        <f t="shared" si="7"/>
        <v>0.6633</v>
      </c>
      <c r="P138" s="77">
        <v>0.0184</v>
      </c>
      <c r="Q138" s="77">
        <v>0.0401</v>
      </c>
      <c r="R138" s="77">
        <v>0</v>
      </c>
      <c r="S138" s="77">
        <v>0</v>
      </c>
      <c r="T138" s="94">
        <v>0.951</v>
      </c>
      <c r="U138" s="6">
        <v>0.951</v>
      </c>
      <c r="V138" s="16">
        <f t="shared" si="6"/>
        <v>0.9510000000000001</v>
      </c>
      <c r="W138" s="16">
        <f t="shared" si="8"/>
        <v>0</v>
      </c>
      <c r="X138" s="17"/>
      <c r="Y138" s="11"/>
    </row>
    <row r="139" spans="1:25" ht="11.25" customHeight="1">
      <c r="A139" s="202"/>
      <c r="B139" s="231"/>
      <c r="C139" s="76">
        <v>3</v>
      </c>
      <c r="D139" s="77">
        <v>0.0689</v>
      </c>
      <c r="E139" s="77">
        <v>0.1163</v>
      </c>
      <c r="F139" s="77">
        <v>0.0013</v>
      </c>
      <c r="G139" s="77">
        <v>0.0296</v>
      </c>
      <c r="H139" s="78">
        <v>0.0064</v>
      </c>
      <c r="I139" s="78">
        <v>0.0064</v>
      </c>
      <c r="J139" s="78">
        <v>0.013</v>
      </c>
      <c r="K139" s="78">
        <v>0.0038</v>
      </c>
      <c r="L139" s="77">
        <v>0.0002</v>
      </c>
      <c r="M139" s="77">
        <v>0.0002</v>
      </c>
      <c r="N139" s="77">
        <v>0.0127</v>
      </c>
      <c r="O139" s="77">
        <f t="shared" si="7"/>
        <v>0.6263000000000001</v>
      </c>
      <c r="P139" s="77">
        <v>0.0184</v>
      </c>
      <c r="Q139" s="77">
        <v>0.0401</v>
      </c>
      <c r="R139" s="77">
        <v>0</v>
      </c>
      <c r="S139" s="77">
        <v>0</v>
      </c>
      <c r="T139" s="94">
        <v>0.914</v>
      </c>
      <c r="U139" s="6">
        <v>0.914</v>
      </c>
      <c r="V139" s="16">
        <f t="shared" si="6"/>
        <v>0.9140000000000001</v>
      </c>
      <c r="W139" s="16">
        <f t="shared" si="8"/>
        <v>0</v>
      </c>
      <c r="X139" s="17"/>
      <c r="Y139" s="11"/>
    </row>
    <row r="140" spans="1:25" ht="11.25" customHeight="1">
      <c r="A140" s="202"/>
      <c r="B140" s="231"/>
      <c r="C140" s="76">
        <v>4</v>
      </c>
      <c r="D140" s="77">
        <v>0.06886759581881532</v>
      </c>
      <c r="E140" s="77">
        <v>0.11630452961672474</v>
      </c>
      <c r="F140" s="77">
        <v>0.0012606271777003486</v>
      </c>
      <c r="G140" s="77">
        <v>0.02955470383275261</v>
      </c>
      <c r="H140" s="78">
        <v>0.00638961706931005</v>
      </c>
      <c r="I140" s="78">
        <v>0.00638961706931005</v>
      </c>
      <c r="J140" s="78">
        <v>0.013018733899200443</v>
      </c>
      <c r="K140" s="78">
        <v>0.003772860425932265</v>
      </c>
      <c r="L140" s="77">
        <v>0.00018675958188153313</v>
      </c>
      <c r="M140" s="77">
        <v>0.00018675958188153313</v>
      </c>
      <c r="N140" s="77">
        <v>0.012746341463414634</v>
      </c>
      <c r="O140" s="77">
        <f t="shared" si="7"/>
        <v>0.583390243902439</v>
      </c>
      <c r="P140" s="77">
        <v>0.018442508710801393</v>
      </c>
      <c r="Q140" s="77">
        <v>0.04005993031358886</v>
      </c>
      <c r="R140" s="77">
        <v>0</v>
      </c>
      <c r="S140" s="77">
        <v>0</v>
      </c>
      <c r="T140" s="94">
        <v>0.871</v>
      </c>
      <c r="U140" s="6">
        <v>0.871</v>
      </c>
      <c r="V140" s="16">
        <f t="shared" si="6"/>
        <v>0.871</v>
      </c>
      <c r="W140" s="16">
        <f t="shared" si="8"/>
        <v>0</v>
      </c>
      <c r="X140" s="17"/>
      <c r="Y140" s="11"/>
    </row>
    <row r="141" spans="1:25" ht="11.25" customHeight="1">
      <c r="A141" s="202"/>
      <c r="B141" s="231"/>
      <c r="C141" s="76">
        <v>5</v>
      </c>
      <c r="D141" s="77">
        <v>0.0689</v>
      </c>
      <c r="E141" s="77">
        <v>0.1163</v>
      </c>
      <c r="F141" s="77">
        <v>0.0013</v>
      </c>
      <c r="G141" s="77">
        <v>0.0296</v>
      </c>
      <c r="H141" s="78">
        <v>0.0064</v>
      </c>
      <c r="I141" s="78">
        <v>0.0064</v>
      </c>
      <c r="J141" s="78">
        <v>0.013</v>
      </c>
      <c r="K141" s="78">
        <v>0.0038</v>
      </c>
      <c r="L141" s="77">
        <v>0.0002</v>
      </c>
      <c r="M141" s="77">
        <v>0.0002</v>
      </c>
      <c r="N141" s="77">
        <v>0.0127</v>
      </c>
      <c r="O141" s="77">
        <f t="shared" si="7"/>
        <v>0.6682999999999999</v>
      </c>
      <c r="P141" s="77">
        <v>0.0184</v>
      </c>
      <c r="Q141" s="77">
        <v>0.0401</v>
      </c>
      <c r="R141" s="77">
        <v>0</v>
      </c>
      <c r="S141" s="77">
        <v>0</v>
      </c>
      <c r="T141" s="94">
        <v>0.956</v>
      </c>
      <c r="U141" s="6">
        <v>0.956</v>
      </c>
      <c r="V141" s="16">
        <f t="shared" si="6"/>
        <v>0.956</v>
      </c>
      <c r="W141" s="16">
        <f t="shared" si="8"/>
        <v>0</v>
      </c>
      <c r="X141" s="17"/>
      <c r="Y141" s="11"/>
    </row>
    <row r="142" spans="1:25" ht="11.25" customHeight="1">
      <c r="A142" s="202"/>
      <c r="B142" s="231"/>
      <c r="C142" s="76">
        <v>6</v>
      </c>
      <c r="D142" s="77">
        <v>0.0689</v>
      </c>
      <c r="E142" s="77">
        <v>0.1163</v>
      </c>
      <c r="F142" s="77">
        <v>0.0013</v>
      </c>
      <c r="G142" s="77">
        <v>0.0296</v>
      </c>
      <c r="H142" s="78">
        <v>0.0064</v>
      </c>
      <c r="I142" s="78">
        <v>0.0064</v>
      </c>
      <c r="J142" s="78">
        <v>0.013</v>
      </c>
      <c r="K142" s="78">
        <v>0.0038</v>
      </c>
      <c r="L142" s="77">
        <v>0.0002</v>
      </c>
      <c r="M142" s="77">
        <v>0.0002</v>
      </c>
      <c r="N142" s="77">
        <v>0.0127</v>
      </c>
      <c r="O142" s="77">
        <f t="shared" si="7"/>
        <v>0.7062999999999999</v>
      </c>
      <c r="P142" s="77">
        <v>0.0184</v>
      </c>
      <c r="Q142" s="77">
        <v>0.0401</v>
      </c>
      <c r="R142" s="77">
        <v>0</v>
      </c>
      <c r="S142" s="77">
        <v>0</v>
      </c>
      <c r="T142" s="94">
        <v>0.994</v>
      </c>
      <c r="U142" s="6">
        <v>0.994</v>
      </c>
      <c r="V142" s="16">
        <f t="shared" si="6"/>
        <v>0.994</v>
      </c>
      <c r="W142" s="16">
        <f t="shared" si="8"/>
        <v>0</v>
      </c>
      <c r="X142" s="17"/>
      <c r="Y142" s="11"/>
    </row>
    <row r="143" spans="1:25" ht="11.25" customHeight="1">
      <c r="A143" s="202">
        <v>26</v>
      </c>
      <c r="B143" s="231" t="s">
        <v>27</v>
      </c>
      <c r="C143" s="76">
        <v>1</v>
      </c>
      <c r="D143" s="77">
        <v>0.1485</v>
      </c>
      <c r="E143" s="77">
        <v>0.0598</v>
      </c>
      <c r="F143" s="77">
        <v>0.0071</v>
      </c>
      <c r="G143" s="77">
        <v>0.0347</v>
      </c>
      <c r="H143" s="78">
        <v>0</v>
      </c>
      <c r="I143" s="78">
        <v>0.0074</v>
      </c>
      <c r="J143" s="78">
        <v>0.0229</v>
      </c>
      <c r="K143" s="78">
        <v>0.0044</v>
      </c>
      <c r="L143" s="77">
        <v>0.0023</v>
      </c>
      <c r="M143" s="77">
        <v>0.0026</v>
      </c>
      <c r="N143" s="77">
        <v>0.014</v>
      </c>
      <c r="O143" s="77">
        <f t="shared" si="7"/>
        <v>0.7264</v>
      </c>
      <c r="P143" s="77">
        <v>0.0078</v>
      </c>
      <c r="Q143" s="77">
        <v>0.0328</v>
      </c>
      <c r="R143" s="77">
        <v>0</v>
      </c>
      <c r="S143" s="77">
        <v>0</v>
      </c>
      <c r="T143" s="94">
        <v>1.036</v>
      </c>
      <c r="U143" s="6">
        <v>1.036</v>
      </c>
      <c r="V143" s="16">
        <f t="shared" si="6"/>
        <v>1.036</v>
      </c>
      <c r="W143" s="16">
        <f t="shared" si="8"/>
        <v>0</v>
      </c>
      <c r="X143" s="17"/>
      <c r="Y143" s="11"/>
    </row>
    <row r="144" spans="1:25" ht="11.25" customHeight="1">
      <c r="A144" s="202"/>
      <c r="B144" s="231"/>
      <c r="C144" s="76">
        <v>2</v>
      </c>
      <c r="D144" s="77">
        <v>0.1485</v>
      </c>
      <c r="E144" s="77">
        <v>0.0598</v>
      </c>
      <c r="F144" s="77">
        <v>0.0071</v>
      </c>
      <c r="G144" s="77">
        <v>0.0347</v>
      </c>
      <c r="H144" s="78">
        <v>0</v>
      </c>
      <c r="I144" s="78">
        <v>0.0074</v>
      </c>
      <c r="J144" s="78">
        <v>0.0229</v>
      </c>
      <c r="K144" s="78">
        <v>0.0044</v>
      </c>
      <c r="L144" s="77">
        <v>0.0023</v>
      </c>
      <c r="M144" s="77">
        <v>0.0026</v>
      </c>
      <c r="N144" s="77">
        <v>0.014</v>
      </c>
      <c r="O144" s="77">
        <f t="shared" si="7"/>
        <v>0.6414</v>
      </c>
      <c r="P144" s="77">
        <v>0.0078</v>
      </c>
      <c r="Q144" s="77">
        <v>0.0328</v>
      </c>
      <c r="R144" s="77">
        <v>0</v>
      </c>
      <c r="S144" s="77">
        <v>0</v>
      </c>
      <c r="T144" s="94">
        <v>0.951</v>
      </c>
      <c r="U144" s="6">
        <v>0.951</v>
      </c>
      <c r="V144" s="16">
        <f t="shared" si="6"/>
        <v>0.9510000000000001</v>
      </c>
      <c r="W144" s="16">
        <f t="shared" si="8"/>
        <v>0</v>
      </c>
      <c r="X144" s="17"/>
      <c r="Y144" s="11"/>
    </row>
    <row r="145" spans="1:25" ht="11.25" customHeight="1">
      <c r="A145" s="202"/>
      <c r="B145" s="231"/>
      <c r="C145" s="76">
        <v>3</v>
      </c>
      <c r="D145" s="77">
        <v>0.1485</v>
      </c>
      <c r="E145" s="77">
        <v>0.0598</v>
      </c>
      <c r="F145" s="77">
        <v>0.0071</v>
      </c>
      <c r="G145" s="77">
        <v>0.0347</v>
      </c>
      <c r="H145" s="78">
        <v>0</v>
      </c>
      <c r="I145" s="78">
        <v>0.0074</v>
      </c>
      <c r="J145" s="78">
        <v>0.0229</v>
      </c>
      <c r="K145" s="78">
        <v>0.0044</v>
      </c>
      <c r="L145" s="77">
        <v>0.0023</v>
      </c>
      <c r="M145" s="77">
        <v>0.0026</v>
      </c>
      <c r="N145" s="77">
        <v>0.014</v>
      </c>
      <c r="O145" s="77">
        <f t="shared" si="7"/>
        <v>0.6044</v>
      </c>
      <c r="P145" s="77">
        <v>0.0078</v>
      </c>
      <c r="Q145" s="77">
        <v>0.0328</v>
      </c>
      <c r="R145" s="77">
        <v>0</v>
      </c>
      <c r="S145" s="77">
        <v>0</v>
      </c>
      <c r="T145" s="94">
        <v>0.914</v>
      </c>
      <c r="U145" s="6">
        <v>0.914</v>
      </c>
      <c r="V145" s="16">
        <f t="shared" si="6"/>
        <v>0.9140000000000001</v>
      </c>
      <c r="W145" s="16">
        <f t="shared" si="8"/>
        <v>0</v>
      </c>
      <c r="X145" s="17"/>
      <c r="Y145" s="11"/>
    </row>
    <row r="146" spans="1:25" ht="11.25" customHeight="1">
      <c r="A146" s="202"/>
      <c r="B146" s="231"/>
      <c r="C146" s="76">
        <v>4</v>
      </c>
      <c r="D146" s="77">
        <v>0.14850775011742604</v>
      </c>
      <c r="E146" s="77">
        <v>0.05978152888680132</v>
      </c>
      <c r="F146" s="77">
        <v>0.007108325504931892</v>
      </c>
      <c r="G146" s="77">
        <v>0.03472340300610615</v>
      </c>
      <c r="H146" s="78">
        <v>0</v>
      </c>
      <c r="I146" s="78">
        <v>0.0074236790086859294</v>
      </c>
      <c r="J146" s="78">
        <v>0.02291340401230985</v>
      </c>
      <c r="K146" s="78">
        <v>0.00438892903039243</v>
      </c>
      <c r="L146" s="77">
        <v>0.0022501174260216067</v>
      </c>
      <c r="M146" s="77">
        <v>0.0026080906528886806</v>
      </c>
      <c r="N146" s="77">
        <v>0.013960955847815875</v>
      </c>
      <c r="O146" s="77">
        <f t="shared" si="7"/>
        <v>0.5614042977923908</v>
      </c>
      <c r="P146" s="77">
        <v>0.00782427195866604</v>
      </c>
      <c r="Q146" s="77">
        <v>0.03283125880695161</v>
      </c>
      <c r="R146" s="77">
        <v>0</v>
      </c>
      <c r="S146" s="77">
        <v>0</v>
      </c>
      <c r="T146" s="94">
        <v>0.871</v>
      </c>
      <c r="U146" s="6">
        <v>0.871</v>
      </c>
      <c r="V146" s="16">
        <f t="shared" si="6"/>
        <v>0.871</v>
      </c>
      <c r="W146" s="16">
        <f t="shared" si="8"/>
        <v>0</v>
      </c>
      <c r="X146" s="17"/>
      <c r="Y146" s="11"/>
    </row>
    <row r="147" spans="1:25" ht="11.25" customHeight="1">
      <c r="A147" s="202"/>
      <c r="B147" s="231"/>
      <c r="C147" s="76">
        <v>5</v>
      </c>
      <c r="D147" s="77">
        <v>0.1485</v>
      </c>
      <c r="E147" s="77">
        <v>0.0598</v>
      </c>
      <c r="F147" s="77">
        <v>0.0071</v>
      </c>
      <c r="G147" s="77">
        <v>0.0347</v>
      </c>
      <c r="H147" s="78">
        <v>0</v>
      </c>
      <c r="I147" s="78">
        <v>0.0074</v>
      </c>
      <c r="J147" s="78">
        <v>0.0229</v>
      </c>
      <c r="K147" s="78">
        <v>0.0044</v>
      </c>
      <c r="L147" s="77">
        <v>0.0023</v>
      </c>
      <c r="M147" s="77">
        <v>0.0026</v>
      </c>
      <c r="N147" s="77">
        <v>0.014</v>
      </c>
      <c r="O147" s="77">
        <f t="shared" si="7"/>
        <v>0.6464</v>
      </c>
      <c r="P147" s="77">
        <v>0.0078</v>
      </c>
      <c r="Q147" s="77">
        <v>0.0328</v>
      </c>
      <c r="R147" s="77">
        <v>0</v>
      </c>
      <c r="S147" s="77">
        <v>0</v>
      </c>
      <c r="T147" s="94">
        <v>0.956</v>
      </c>
      <c r="U147" s="6">
        <v>0.956</v>
      </c>
      <c r="V147" s="16">
        <f t="shared" si="6"/>
        <v>0.9560000000000001</v>
      </c>
      <c r="W147" s="16">
        <f t="shared" si="8"/>
        <v>0</v>
      </c>
      <c r="X147" s="17"/>
      <c r="Y147" s="11"/>
    </row>
    <row r="148" spans="1:25" ht="11.25" customHeight="1">
      <c r="A148" s="202"/>
      <c r="B148" s="231"/>
      <c r="C148" s="76">
        <v>6</v>
      </c>
      <c r="D148" s="77">
        <v>0.1485</v>
      </c>
      <c r="E148" s="77">
        <v>0.0598</v>
      </c>
      <c r="F148" s="77">
        <v>0.0071</v>
      </c>
      <c r="G148" s="77">
        <v>0.0347</v>
      </c>
      <c r="H148" s="78">
        <v>0</v>
      </c>
      <c r="I148" s="78">
        <v>0.0074</v>
      </c>
      <c r="J148" s="78">
        <v>0.0229</v>
      </c>
      <c r="K148" s="78">
        <v>0.0044</v>
      </c>
      <c r="L148" s="77">
        <v>0.0023</v>
      </c>
      <c r="M148" s="77">
        <v>0.0026</v>
      </c>
      <c r="N148" s="77">
        <v>0.014</v>
      </c>
      <c r="O148" s="77">
        <f t="shared" si="7"/>
        <v>0.6844</v>
      </c>
      <c r="P148" s="77">
        <v>0.0078</v>
      </c>
      <c r="Q148" s="77">
        <v>0.0328</v>
      </c>
      <c r="R148" s="77">
        <v>0</v>
      </c>
      <c r="S148" s="77">
        <v>0</v>
      </c>
      <c r="T148" s="94">
        <v>0.994</v>
      </c>
      <c r="U148" s="6">
        <v>0.994</v>
      </c>
      <c r="V148" s="16">
        <f t="shared" si="6"/>
        <v>0.9940000000000001</v>
      </c>
      <c r="W148" s="16">
        <f t="shared" si="8"/>
        <v>0</v>
      </c>
      <c r="X148" s="17"/>
      <c r="Y148" s="11"/>
    </row>
    <row r="149" spans="1:25" ht="11.25" customHeight="1">
      <c r="A149" s="202">
        <v>27</v>
      </c>
      <c r="B149" s="231" t="s">
        <v>30</v>
      </c>
      <c r="C149" s="76">
        <v>1</v>
      </c>
      <c r="D149" s="77">
        <v>0.0663</v>
      </c>
      <c r="E149" s="77">
        <v>0.0703</v>
      </c>
      <c r="F149" s="77">
        <v>0.0016</v>
      </c>
      <c r="G149" s="77">
        <v>0.0126</v>
      </c>
      <c r="H149" s="78">
        <v>0</v>
      </c>
      <c r="I149" s="78">
        <v>0.0088</v>
      </c>
      <c r="J149" s="78">
        <v>0</v>
      </c>
      <c r="K149" s="78">
        <v>0.0038</v>
      </c>
      <c r="L149" s="77">
        <v>0.0002</v>
      </c>
      <c r="M149" s="77">
        <v>0.0002</v>
      </c>
      <c r="N149" s="77">
        <v>0.0112</v>
      </c>
      <c r="O149" s="77">
        <f t="shared" si="7"/>
        <v>0.5545</v>
      </c>
      <c r="P149" s="77">
        <v>0.0046</v>
      </c>
      <c r="Q149" s="77">
        <v>0.0295</v>
      </c>
      <c r="R149" s="77">
        <v>0</v>
      </c>
      <c r="S149" s="77">
        <v>0</v>
      </c>
      <c r="T149" s="94">
        <v>0.751</v>
      </c>
      <c r="U149" s="6">
        <v>0.751</v>
      </c>
      <c r="V149" s="16">
        <f t="shared" si="6"/>
        <v>0.751</v>
      </c>
      <c r="W149" s="16">
        <f t="shared" si="8"/>
        <v>0</v>
      </c>
      <c r="X149" s="17"/>
      <c r="Y149" s="11"/>
    </row>
    <row r="150" spans="1:25" ht="11.25" customHeight="1">
      <c r="A150" s="202"/>
      <c r="B150" s="231"/>
      <c r="C150" s="76">
        <v>2</v>
      </c>
      <c r="D150" s="77">
        <v>0.0663</v>
      </c>
      <c r="E150" s="77">
        <v>0.0703</v>
      </c>
      <c r="F150" s="77">
        <v>0.0016</v>
      </c>
      <c r="G150" s="77">
        <v>0.0126</v>
      </c>
      <c r="H150" s="78">
        <v>0</v>
      </c>
      <c r="I150" s="78">
        <v>0.0088</v>
      </c>
      <c r="J150" s="78">
        <v>0</v>
      </c>
      <c r="K150" s="78">
        <v>0.0038</v>
      </c>
      <c r="L150" s="77">
        <v>0.0002</v>
      </c>
      <c r="M150" s="77">
        <v>0.0002</v>
      </c>
      <c r="N150" s="77">
        <v>0.0112</v>
      </c>
      <c r="O150" s="77">
        <f t="shared" si="7"/>
        <v>0.5545</v>
      </c>
      <c r="P150" s="77">
        <v>0.0046</v>
      </c>
      <c r="Q150" s="77">
        <v>0.0295</v>
      </c>
      <c r="R150" s="77">
        <v>0</v>
      </c>
      <c r="S150" s="77">
        <v>0</v>
      </c>
      <c r="T150" s="94">
        <v>0.751</v>
      </c>
      <c r="U150" s="6">
        <v>0.751</v>
      </c>
      <c r="V150" s="16">
        <f t="shared" si="6"/>
        <v>0.751</v>
      </c>
      <c r="W150" s="16">
        <f t="shared" si="8"/>
        <v>0</v>
      </c>
      <c r="X150" s="17"/>
      <c r="Y150" s="11"/>
    </row>
    <row r="151" spans="1:25" ht="11.25" customHeight="1">
      <c r="A151" s="202"/>
      <c r="B151" s="231"/>
      <c r="C151" s="76">
        <v>4</v>
      </c>
      <c r="D151" s="77">
        <v>0.06633445300283779</v>
      </c>
      <c r="E151" s="77">
        <v>0.07025933862280652</v>
      </c>
      <c r="F151" s="77">
        <v>0.001554410146522268</v>
      </c>
      <c r="G151" s="77">
        <v>0.012551861933167317</v>
      </c>
      <c r="H151" s="78">
        <v>0</v>
      </c>
      <c r="I151" s="78">
        <v>0.008760927104976383</v>
      </c>
      <c r="J151" s="78">
        <v>0</v>
      </c>
      <c r="K151" s="78">
        <v>0.0038085522421920297</v>
      </c>
      <c r="L151" s="77">
        <v>0.0001943012683152835</v>
      </c>
      <c r="M151" s="77">
        <v>0.00023316152197834018</v>
      </c>
      <c r="N151" s="77">
        <v>0.011230613308623386</v>
      </c>
      <c r="O151" s="77">
        <f t="shared" si="7"/>
        <v>0.4745225574795854</v>
      </c>
      <c r="P151" s="77">
        <v>0.004585509932240691</v>
      </c>
      <c r="Q151" s="77">
        <v>0.029533792783923093</v>
      </c>
      <c r="R151" s="77">
        <v>0</v>
      </c>
      <c r="S151" s="77">
        <v>0</v>
      </c>
      <c r="T151" s="94">
        <v>0.671</v>
      </c>
      <c r="U151" s="6">
        <v>0.671</v>
      </c>
      <c r="V151" s="16">
        <f t="shared" si="6"/>
        <v>0.6710000000000002</v>
      </c>
      <c r="W151" s="16">
        <f t="shared" si="8"/>
        <v>0</v>
      </c>
      <c r="X151" s="17"/>
      <c r="Y151" s="11"/>
    </row>
    <row r="152" spans="1:25" ht="11.25" customHeight="1">
      <c r="A152" s="202">
        <v>28</v>
      </c>
      <c r="B152" s="231" t="s">
        <v>28</v>
      </c>
      <c r="C152" s="76">
        <v>1</v>
      </c>
      <c r="D152" s="77">
        <v>0.1969</v>
      </c>
      <c r="E152" s="77">
        <v>0.054</v>
      </c>
      <c r="F152" s="77">
        <v>0.0012</v>
      </c>
      <c r="G152" s="77">
        <v>0.0407</v>
      </c>
      <c r="H152" s="78">
        <v>0</v>
      </c>
      <c r="I152" s="78">
        <v>0.0081</v>
      </c>
      <c r="J152" s="78">
        <v>0.0241</v>
      </c>
      <c r="K152" s="78">
        <v>0.0085</v>
      </c>
      <c r="L152" s="77">
        <v>0.0012</v>
      </c>
      <c r="M152" s="77">
        <v>0.0014</v>
      </c>
      <c r="N152" s="77">
        <v>0.0103</v>
      </c>
      <c r="O152" s="77">
        <f t="shared" si="7"/>
        <v>0.5365</v>
      </c>
      <c r="P152" s="77">
        <v>0.0707</v>
      </c>
      <c r="Q152" s="77">
        <v>0.0381</v>
      </c>
      <c r="R152" s="77">
        <v>0</v>
      </c>
      <c r="S152" s="77">
        <v>0</v>
      </c>
      <c r="T152" s="94">
        <v>0.951</v>
      </c>
      <c r="U152" s="6">
        <v>0.951</v>
      </c>
      <c r="V152" s="16">
        <f t="shared" si="6"/>
        <v>0.951</v>
      </c>
      <c r="W152" s="16">
        <f t="shared" si="8"/>
        <v>0</v>
      </c>
      <c r="X152" s="17"/>
      <c r="Y152" s="11"/>
    </row>
    <row r="153" spans="1:25" ht="11.25" customHeight="1">
      <c r="A153" s="202"/>
      <c r="B153" s="231"/>
      <c r="C153" s="76">
        <v>2</v>
      </c>
      <c r="D153" s="77">
        <v>0.1969</v>
      </c>
      <c r="E153" s="77">
        <v>0.054</v>
      </c>
      <c r="F153" s="77">
        <v>0.0012</v>
      </c>
      <c r="G153" s="77">
        <v>0.0407</v>
      </c>
      <c r="H153" s="78">
        <v>0</v>
      </c>
      <c r="I153" s="78">
        <v>0.0081</v>
      </c>
      <c r="J153" s="78">
        <v>0.0241</v>
      </c>
      <c r="K153" s="78">
        <v>0.0085</v>
      </c>
      <c r="L153" s="77">
        <v>0.0012</v>
      </c>
      <c r="M153" s="77">
        <v>0.0014</v>
      </c>
      <c r="N153" s="77">
        <v>0.0103</v>
      </c>
      <c r="O153" s="77">
        <f t="shared" si="7"/>
        <v>0.5365</v>
      </c>
      <c r="P153" s="77">
        <v>0.0707</v>
      </c>
      <c r="Q153" s="77">
        <v>0.0381</v>
      </c>
      <c r="R153" s="77">
        <v>0</v>
      </c>
      <c r="S153" s="77">
        <v>0</v>
      </c>
      <c r="T153" s="94">
        <v>0.951</v>
      </c>
      <c r="U153" s="6">
        <v>0.951</v>
      </c>
      <c r="V153" s="16">
        <f t="shared" si="6"/>
        <v>0.951</v>
      </c>
      <c r="W153" s="16">
        <f t="shared" si="8"/>
        <v>0</v>
      </c>
      <c r="X153" s="17"/>
      <c r="Y153" s="11"/>
    </row>
    <row r="154" spans="1:25" ht="11.25" customHeight="1">
      <c r="A154" s="202"/>
      <c r="B154" s="231"/>
      <c r="C154" s="76">
        <v>4</v>
      </c>
      <c r="D154" s="77">
        <v>0.19691759852890015</v>
      </c>
      <c r="E154" s="77">
        <v>0.05398026937030962</v>
      </c>
      <c r="F154" s="77">
        <v>0.001168778887729238</v>
      </c>
      <c r="G154" s="77">
        <v>0.0407341086427116</v>
      </c>
      <c r="H154" s="78">
        <v>0</v>
      </c>
      <c r="I154" s="78">
        <v>0.008080933429547719</v>
      </c>
      <c r="J154" s="78">
        <v>0.024124622240505544</v>
      </c>
      <c r="K154" s="78">
        <v>0.008545495411881779</v>
      </c>
      <c r="L154" s="77">
        <v>0.001168778887729238</v>
      </c>
      <c r="M154" s="77">
        <v>0.0013852194224939119</v>
      </c>
      <c r="N154" s="77">
        <v>0.010259281347845534</v>
      </c>
      <c r="O154" s="77">
        <f t="shared" si="7"/>
        <v>0.4565163759256498</v>
      </c>
      <c r="P154" s="77">
        <v>0.07073276676109536</v>
      </c>
      <c r="Q154" s="77">
        <v>0.03813682222553551</v>
      </c>
      <c r="R154" s="77">
        <v>0</v>
      </c>
      <c r="S154" s="77">
        <v>0</v>
      </c>
      <c r="T154" s="94">
        <v>0.871</v>
      </c>
      <c r="U154" s="6">
        <v>0.871</v>
      </c>
      <c r="V154" s="16">
        <f t="shared" si="6"/>
        <v>0.8709999999999999</v>
      </c>
      <c r="W154" s="16">
        <f t="shared" si="8"/>
        <v>0</v>
      </c>
      <c r="X154" s="17"/>
      <c r="Y154" s="11"/>
    </row>
    <row r="155" spans="1:25" ht="11.25" customHeight="1">
      <c r="A155" s="202">
        <v>29</v>
      </c>
      <c r="B155" s="231" t="s">
        <v>29</v>
      </c>
      <c r="C155" s="76">
        <v>1</v>
      </c>
      <c r="D155" s="77">
        <v>0.1969</v>
      </c>
      <c r="E155" s="77">
        <v>0.0533</v>
      </c>
      <c r="F155" s="77">
        <v>0.0012</v>
      </c>
      <c r="G155" s="77">
        <v>0.047</v>
      </c>
      <c r="H155" s="78">
        <v>0.0064</v>
      </c>
      <c r="I155" s="78">
        <v>0.0076</v>
      </c>
      <c r="J155" s="78">
        <v>0.0219</v>
      </c>
      <c r="K155" s="78">
        <v>0.0111</v>
      </c>
      <c r="L155" s="77">
        <v>0.0012</v>
      </c>
      <c r="M155" s="77">
        <v>0.0014</v>
      </c>
      <c r="N155" s="77">
        <v>0.0101</v>
      </c>
      <c r="O155" s="77">
        <f t="shared" si="7"/>
        <v>0.6173000000000001</v>
      </c>
      <c r="P155" s="77">
        <v>0.0699</v>
      </c>
      <c r="Q155" s="77">
        <v>0.0377</v>
      </c>
      <c r="R155" s="77">
        <v>0</v>
      </c>
      <c r="S155" s="77">
        <v>0</v>
      </c>
      <c r="T155" s="94">
        <v>1.036</v>
      </c>
      <c r="U155" s="6">
        <v>1.036</v>
      </c>
      <c r="V155" s="16">
        <f aca="true" t="shared" si="9" ref="V155:V207">D155+E155+F155+G155+L155+M155+N155+O155+P155+Q155+R155+S155</f>
        <v>1.036</v>
      </c>
      <c r="W155" s="16">
        <f t="shared" si="8"/>
        <v>0</v>
      </c>
      <c r="X155" s="17"/>
      <c r="Y155" s="11"/>
    </row>
    <row r="156" spans="1:25" ht="11.25" customHeight="1">
      <c r="A156" s="202"/>
      <c r="B156" s="231"/>
      <c r="C156" s="76">
        <v>2</v>
      </c>
      <c r="D156" s="77">
        <v>0.1969</v>
      </c>
      <c r="E156" s="77">
        <v>0.0533</v>
      </c>
      <c r="F156" s="77">
        <v>0.0012</v>
      </c>
      <c r="G156" s="77">
        <v>0.047</v>
      </c>
      <c r="H156" s="78">
        <v>0.0064</v>
      </c>
      <c r="I156" s="78">
        <v>0.0076</v>
      </c>
      <c r="J156" s="78">
        <v>0.0219</v>
      </c>
      <c r="K156" s="78">
        <v>0.0111</v>
      </c>
      <c r="L156" s="77">
        <v>0.0012</v>
      </c>
      <c r="M156" s="77">
        <v>0.0014</v>
      </c>
      <c r="N156" s="77">
        <v>0.0101</v>
      </c>
      <c r="O156" s="77">
        <f t="shared" si="7"/>
        <v>0.5323</v>
      </c>
      <c r="P156" s="77">
        <v>0.0699</v>
      </c>
      <c r="Q156" s="77">
        <v>0.0377</v>
      </c>
      <c r="R156" s="77">
        <v>0</v>
      </c>
      <c r="S156" s="77">
        <v>0</v>
      </c>
      <c r="T156" s="94">
        <v>0.951</v>
      </c>
      <c r="U156" s="6">
        <v>0.951</v>
      </c>
      <c r="V156" s="16">
        <f t="shared" si="9"/>
        <v>0.9509999999999998</v>
      </c>
      <c r="W156" s="16">
        <f t="shared" si="8"/>
        <v>0</v>
      </c>
      <c r="X156" s="17"/>
      <c r="Y156" s="11"/>
    </row>
    <row r="157" spans="1:25" ht="11.25" customHeight="1">
      <c r="A157" s="202"/>
      <c r="B157" s="231"/>
      <c r="C157" s="76">
        <v>3</v>
      </c>
      <c r="D157" s="77">
        <v>0.1969</v>
      </c>
      <c r="E157" s="77">
        <v>0.0533</v>
      </c>
      <c r="F157" s="77">
        <v>0.0012</v>
      </c>
      <c r="G157" s="77">
        <v>0.047</v>
      </c>
      <c r="H157" s="78">
        <v>0.0064</v>
      </c>
      <c r="I157" s="78">
        <v>0.0076</v>
      </c>
      <c r="J157" s="78">
        <v>0.0219</v>
      </c>
      <c r="K157" s="78">
        <v>0.0111</v>
      </c>
      <c r="L157" s="77">
        <v>0.0012</v>
      </c>
      <c r="M157" s="77">
        <v>0.0014</v>
      </c>
      <c r="N157" s="77">
        <v>0.0101</v>
      </c>
      <c r="O157" s="77">
        <f t="shared" si="7"/>
        <v>0.4953000000000001</v>
      </c>
      <c r="P157" s="77">
        <v>0.0699</v>
      </c>
      <c r="Q157" s="77">
        <v>0.0377</v>
      </c>
      <c r="R157" s="77">
        <v>0</v>
      </c>
      <c r="S157" s="77">
        <v>0</v>
      </c>
      <c r="T157" s="94">
        <v>0.914</v>
      </c>
      <c r="U157" s="6">
        <v>0.914</v>
      </c>
      <c r="V157" s="16">
        <f t="shared" si="9"/>
        <v>0.9139999999999999</v>
      </c>
      <c r="W157" s="16">
        <f t="shared" si="8"/>
        <v>0</v>
      </c>
      <c r="X157" s="17"/>
      <c r="Y157" s="11"/>
    </row>
    <row r="158" spans="1:25" ht="11.25" customHeight="1">
      <c r="A158" s="202"/>
      <c r="B158" s="231"/>
      <c r="C158" s="76">
        <v>4</v>
      </c>
      <c r="D158" s="77">
        <v>0.19693959336018071</v>
      </c>
      <c r="E158" s="77">
        <v>0.05334137118161281</v>
      </c>
      <c r="F158" s="77">
        <v>0.001154945486690895</v>
      </c>
      <c r="G158" s="77">
        <v>0.04701055888419605</v>
      </c>
      <c r="H158" s="78">
        <v>0.00642894844472391</v>
      </c>
      <c r="I158" s="78">
        <v>0.007575632231648351</v>
      </c>
      <c r="J158" s="78">
        <v>0.021918578615637656</v>
      </c>
      <c r="K158" s="78">
        <v>0.011076777400741415</v>
      </c>
      <c r="L158" s="77">
        <v>0.0011977212454572243</v>
      </c>
      <c r="M158" s="77">
        <v>0.001368824280522542</v>
      </c>
      <c r="N158" s="77">
        <v>0.010052303310087418</v>
      </c>
      <c r="O158" s="77">
        <f t="shared" si="7"/>
        <v>0.4523536489539339</v>
      </c>
      <c r="P158" s="77">
        <v>0.06985281406541596</v>
      </c>
      <c r="Q158" s="77">
        <v>0.03772821923190256</v>
      </c>
      <c r="R158" s="77">
        <v>0</v>
      </c>
      <c r="S158" s="77">
        <v>0</v>
      </c>
      <c r="T158" s="94">
        <v>0.871</v>
      </c>
      <c r="U158" s="6">
        <v>0.871</v>
      </c>
      <c r="V158" s="16">
        <f t="shared" si="9"/>
        <v>0.871</v>
      </c>
      <c r="W158" s="16">
        <f t="shared" si="8"/>
        <v>0</v>
      </c>
      <c r="X158" s="17"/>
      <c r="Y158" s="11"/>
    </row>
    <row r="159" spans="1:25" ht="11.25" customHeight="1">
      <c r="A159" s="202"/>
      <c r="B159" s="231"/>
      <c r="C159" s="76">
        <v>5</v>
      </c>
      <c r="D159" s="77">
        <v>0.1969</v>
      </c>
      <c r="E159" s="77">
        <v>0.0533</v>
      </c>
      <c r="F159" s="77">
        <v>0.0012</v>
      </c>
      <c r="G159" s="77">
        <v>0.047</v>
      </c>
      <c r="H159" s="78">
        <v>0.0064</v>
      </c>
      <c r="I159" s="78">
        <v>0.0076</v>
      </c>
      <c r="J159" s="78">
        <v>0.0219</v>
      </c>
      <c r="K159" s="78">
        <v>0.0111</v>
      </c>
      <c r="L159" s="77">
        <v>0.0012</v>
      </c>
      <c r="M159" s="77">
        <v>0.0014</v>
      </c>
      <c r="N159" s="77">
        <v>0.0101</v>
      </c>
      <c r="O159" s="77">
        <f t="shared" si="7"/>
        <v>0.5373</v>
      </c>
      <c r="P159" s="77">
        <v>0.0699</v>
      </c>
      <c r="Q159" s="77">
        <v>0.0377</v>
      </c>
      <c r="R159" s="77">
        <v>0</v>
      </c>
      <c r="S159" s="77">
        <v>0</v>
      </c>
      <c r="T159" s="94">
        <v>0.956</v>
      </c>
      <c r="U159" s="6">
        <v>0.956</v>
      </c>
      <c r="V159" s="16">
        <f t="shared" si="9"/>
        <v>0.9559999999999998</v>
      </c>
      <c r="W159" s="16">
        <f t="shared" si="8"/>
        <v>0</v>
      </c>
      <c r="X159" s="17"/>
      <c r="Y159" s="11"/>
    </row>
    <row r="160" spans="1:25" ht="11.25" customHeight="1">
      <c r="A160" s="202"/>
      <c r="B160" s="231"/>
      <c r="C160" s="76">
        <v>6</v>
      </c>
      <c r="D160" s="77">
        <v>0.1969</v>
      </c>
      <c r="E160" s="77">
        <v>0.0533</v>
      </c>
      <c r="F160" s="77">
        <v>0.0012</v>
      </c>
      <c r="G160" s="77">
        <v>0.047</v>
      </c>
      <c r="H160" s="78">
        <v>0.0064</v>
      </c>
      <c r="I160" s="78">
        <v>0.0076</v>
      </c>
      <c r="J160" s="78">
        <v>0.0219</v>
      </c>
      <c r="K160" s="78">
        <v>0.0111</v>
      </c>
      <c r="L160" s="77">
        <v>0.0012</v>
      </c>
      <c r="M160" s="77">
        <v>0.0014</v>
      </c>
      <c r="N160" s="77">
        <v>0.0101</v>
      </c>
      <c r="O160" s="77">
        <f t="shared" si="7"/>
        <v>0.5753</v>
      </c>
      <c r="P160" s="77">
        <v>0.0699</v>
      </c>
      <c r="Q160" s="77">
        <v>0.0377</v>
      </c>
      <c r="R160" s="77">
        <v>0</v>
      </c>
      <c r="S160" s="77">
        <v>0</v>
      </c>
      <c r="T160" s="94">
        <v>0.994</v>
      </c>
      <c r="U160" s="6">
        <v>0.994</v>
      </c>
      <c r="V160" s="16">
        <f t="shared" si="9"/>
        <v>0.9939999999999999</v>
      </c>
      <c r="W160" s="16">
        <f t="shared" si="8"/>
        <v>0</v>
      </c>
      <c r="X160" s="17"/>
      <c r="Y160" s="11"/>
    </row>
    <row r="161" spans="1:25" ht="11.25" customHeight="1">
      <c r="A161" s="202">
        <v>30</v>
      </c>
      <c r="B161" s="231" t="s">
        <v>31</v>
      </c>
      <c r="C161" s="76">
        <v>1</v>
      </c>
      <c r="D161" s="77">
        <v>0.0614</v>
      </c>
      <c r="E161" s="77">
        <v>0.1173</v>
      </c>
      <c r="F161" s="77">
        <v>0.0013</v>
      </c>
      <c r="G161" s="77">
        <v>0.0632</v>
      </c>
      <c r="H161" s="78">
        <v>0.0104</v>
      </c>
      <c r="I161" s="78">
        <v>0.0104</v>
      </c>
      <c r="J161" s="78">
        <v>0.036</v>
      </c>
      <c r="K161" s="78">
        <v>0.0063</v>
      </c>
      <c r="L161" s="77">
        <v>0.0017</v>
      </c>
      <c r="M161" s="77">
        <v>0.002</v>
      </c>
      <c r="N161" s="77">
        <v>0.0124</v>
      </c>
      <c r="O161" s="77">
        <f t="shared" si="7"/>
        <v>0.7117</v>
      </c>
      <c r="P161" s="77">
        <v>0.024</v>
      </c>
      <c r="Q161" s="77">
        <v>0.041</v>
      </c>
      <c r="R161" s="77">
        <v>0</v>
      </c>
      <c r="S161" s="77">
        <v>0</v>
      </c>
      <c r="T161" s="94">
        <v>1.036</v>
      </c>
      <c r="U161" s="6">
        <v>1.036</v>
      </c>
      <c r="V161" s="16">
        <f t="shared" si="9"/>
        <v>1.036</v>
      </c>
      <c r="W161" s="16">
        <f t="shared" si="8"/>
        <v>0</v>
      </c>
      <c r="X161" s="17"/>
      <c r="Y161" s="11"/>
    </row>
    <row r="162" spans="1:25" ht="11.25" customHeight="1">
      <c r="A162" s="202"/>
      <c r="B162" s="231"/>
      <c r="C162" s="76">
        <v>2</v>
      </c>
      <c r="D162" s="77">
        <v>0.0614</v>
      </c>
      <c r="E162" s="77">
        <v>0.1173</v>
      </c>
      <c r="F162" s="77">
        <v>0.0013</v>
      </c>
      <c r="G162" s="77">
        <v>0.0632</v>
      </c>
      <c r="H162" s="78">
        <v>0.0104</v>
      </c>
      <c r="I162" s="78">
        <v>0.0104</v>
      </c>
      <c r="J162" s="78">
        <v>0.036</v>
      </c>
      <c r="K162" s="78">
        <v>0.0063</v>
      </c>
      <c r="L162" s="77">
        <v>0.0017</v>
      </c>
      <c r="M162" s="77">
        <v>0.002</v>
      </c>
      <c r="N162" s="77">
        <v>0.0124</v>
      </c>
      <c r="O162" s="77">
        <f t="shared" si="7"/>
        <v>0.6266999999999999</v>
      </c>
      <c r="P162" s="77">
        <v>0.024</v>
      </c>
      <c r="Q162" s="77">
        <v>0.041</v>
      </c>
      <c r="R162" s="77">
        <v>0</v>
      </c>
      <c r="S162" s="77">
        <v>0</v>
      </c>
      <c r="T162" s="94">
        <v>0.951</v>
      </c>
      <c r="U162" s="6">
        <v>0.951</v>
      </c>
      <c r="V162" s="16">
        <f t="shared" si="9"/>
        <v>0.951</v>
      </c>
      <c r="W162" s="16">
        <f t="shared" si="8"/>
        <v>0</v>
      </c>
      <c r="X162" s="17"/>
      <c r="Y162" s="11"/>
    </row>
    <row r="163" spans="1:25" ht="11.25" customHeight="1">
      <c r="A163" s="202"/>
      <c r="B163" s="231"/>
      <c r="C163" s="76">
        <v>3</v>
      </c>
      <c r="D163" s="77">
        <v>0.0614</v>
      </c>
      <c r="E163" s="77">
        <v>0.1173</v>
      </c>
      <c r="F163" s="77">
        <v>0.0013</v>
      </c>
      <c r="G163" s="77">
        <v>0.0632</v>
      </c>
      <c r="H163" s="78">
        <v>0.0104</v>
      </c>
      <c r="I163" s="78">
        <v>0.0104</v>
      </c>
      <c r="J163" s="78">
        <v>0.036</v>
      </c>
      <c r="K163" s="78">
        <v>0.0063</v>
      </c>
      <c r="L163" s="77">
        <v>0.0017</v>
      </c>
      <c r="M163" s="77">
        <v>0.002</v>
      </c>
      <c r="N163" s="77">
        <v>0.0124</v>
      </c>
      <c r="O163" s="77">
        <f t="shared" si="7"/>
        <v>0.5897</v>
      </c>
      <c r="P163" s="77">
        <v>0.024</v>
      </c>
      <c r="Q163" s="77">
        <v>0.041</v>
      </c>
      <c r="R163" s="77">
        <v>0</v>
      </c>
      <c r="S163" s="77">
        <v>0</v>
      </c>
      <c r="T163" s="94">
        <v>0.914</v>
      </c>
      <c r="U163" s="6">
        <v>0.914</v>
      </c>
      <c r="V163" s="16">
        <f t="shared" si="9"/>
        <v>0.914</v>
      </c>
      <c r="W163" s="16">
        <f t="shared" si="8"/>
        <v>0</v>
      </c>
      <c r="X163" s="17"/>
      <c r="Y163" s="11"/>
    </row>
    <row r="164" spans="1:25" ht="11.25" customHeight="1">
      <c r="A164" s="202"/>
      <c r="B164" s="231"/>
      <c r="C164" s="76">
        <v>4</v>
      </c>
      <c r="D164" s="77">
        <v>0.061428123987471654</v>
      </c>
      <c r="E164" s="77">
        <v>0.11725904525326711</v>
      </c>
      <c r="F164" s="77">
        <v>0.0012699535586996437</v>
      </c>
      <c r="G164" s="77">
        <v>0.06316843071606006</v>
      </c>
      <c r="H164" s="78">
        <v>0.010423178748204302</v>
      </c>
      <c r="I164" s="78">
        <v>0.010423178748204302</v>
      </c>
      <c r="J164" s="78">
        <v>0.036007344766523945</v>
      </c>
      <c r="K164" s="78">
        <v>0.006317078029214727</v>
      </c>
      <c r="L164" s="77">
        <v>0.0017403067285884006</v>
      </c>
      <c r="M164" s="77">
        <v>0.001975483313532779</v>
      </c>
      <c r="N164" s="77">
        <v>0.012417323685063182</v>
      </c>
      <c r="O164" s="77">
        <f t="shared" si="7"/>
        <v>0.5466914893617021</v>
      </c>
      <c r="P164" s="77">
        <v>0.024035046981315478</v>
      </c>
      <c r="Q164" s="77">
        <v>0.0410147964142996</v>
      </c>
      <c r="R164" s="77">
        <v>0</v>
      </c>
      <c r="S164" s="77">
        <v>0</v>
      </c>
      <c r="T164" s="94">
        <v>0.871</v>
      </c>
      <c r="U164" s="6">
        <v>0.871</v>
      </c>
      <c r="V164" s="16">
        <f t="shared" si="9"/>
        <v>0.8710000000000001</v>
      </c>
      <c r="W164" s="16">
        <f t="shared" si="8"/>
        <v>0</v>
      </c>
      <c r="X164" s="17"/>
      <c r="Y164" s="11"/>
    </row>
    <row r="165" spans="1:25" ht="11.25" customHeight="1">
      <c r="A165" s="202"/>
      <c r="B165" s="231"/>
      <c r="C165" s="76">
        <v>5</v>
      </c>
      <c r="D165" s="77">
        <v>0.0614</v>
      </c>
      <c r="E165" s="77">
        <v>0.1173</v>
      </c>
      <c r="F165" s="77">
        <v>0.0013</v>
      </c>
      <c r="G165" s="77">
        <v>0.0632</v>
      </c>
      <c r="H165" s="78">
        <v>0.0104</v>
      </c>
      <c r="I165" s="78">
        <v>0.0104</v>
      </c>
      <c r="J165" s="78">
        <v>0.036</v>
      </c>
      <c r="K165" s="78">
        <v>0.0063</v>
      </c>
      <c r="L165" s="77">
        <v>0.0017</v>
      </c>
      <c r="M165" s="77">
        <v>0.002</v>
      </c>
      <c r="N165" s="77">
        <v>0.0124</v>
      </c>
      <c r="O165" s="77">
        <f t="shared" si="7"/>
        <v>0.6316999999999999</v>
      </c>
      <c r="P165" s="77">
        <v>0.024</v>
      </c>
      <c r="Q165" s="77">
        <v>0.041</v>
      </c>
      <c r="R165" s="77">
        <v>0</v>
      </c>
      <c r="S165" s="77">
        <v>0</v>
      </c>
      <c r="T165" s="94">
        <v>0.956</v>
      </c>
      <c r="U165" s="6">
        <v>0.956</v>
      </c>
      <c r="V165" s="16">
        <f t="shared" si="9"/>
        <v>0.9560000000000001</v>
      </c>
      <c r="W165" s="16">
        <f t="shared" si="8"/>
        <v>0</v>
      </c>
      <c r="X165" s="17"/>
      <c r="Y165" s="11"/>
    </row>
    <row r="166" spans="1:25" ht="11.25" customHeight="1">
      <c r="A166" s="202"/>
      <c r="B166" s="231"/>
      <c r="C166" s="76">
        <v>6</v>
      </c>
      <c r="D166" s="77">
        <v>0.0614</v>
      </c>
      <c r="E166" s="77">
        <v>0.1173</v>
      </c>
      <c r="F166" s="77">
        <v>0.0013</v>
      </c>
      <c r="G166" s="77">
        <v>0.0632</v>
      </c>
      <c r="H166" s="78">
        <v>0.0104</v>
      </c>
      <c r="I166" s="78">
        <v>0.0104</v>
      </c>
      <c r="J166" s="78">
        <v>0.036</v>
      </c>
      <c r="K166" s="78">
        <v>0.0063</v>
      </c>
      <c r="L166" s="77">
        <v>0.0017</v>
      </c>
      <c r="M166" s="77">
        <v>0.002</v>
      </c>
      <c r="N166" s="77">
        <v>0.0124</v>
      </c>
      <c r="O166" s="77">
        <f t="shared" si="7"/>
        <v>0.6697</v>
      </c>
      <c r="P166" s="77">
        <v>0.024</v>
      </c>
      <c r="Q166" s="77">
        <v>0.041</v>
      </c>
      <c r="R166" s="77">
        <v>0</v>
      </c>
      <c r="S166" s="77">
        <v>0</v>
      </c>
      <c r="T166" s="94">
        <v>0.994</v>
      </c>
      <c r="U166" s="6">
        <v>0.994</v>
      </c>
      <c r="V166" s="16">
        <f t="shared" si="9"/>
        <v>0.9940000000000001</v>
      </c>
      <c r="W166" s="16">
        <f t="shared" si="8"/>
        <v>0</v>
      </c>
      <c r="X166" s="17"/>
      <c r="Y166" s="11"/>
    </row>
    <row r="167" spans="1:25" ht="11.25" customHeight="1">
      <c r="A167" s="202">
        <v>31</v>
      </c>
      <c r="B167" s="231" t="s">
        <v>32</v>
      </c>
      <c r="C167" s="76">
        <v>1</v>
      </c>
      <c r="D167" s="77">
        <v>0.0609</v>
      </c>
      <c r="E167" s="77">
        <v>0.1732</v>
      </c>
      <c r="F167" s="77">
        <v>0.0008</v>
      </c>
      <c r="G167" s="77">
        <v>0.037</v>
      </c>
      <c r="H167" s="78">
        <v>0.0094</v>
      </c>
      <c r="I167" s="78">
        <v>0.0054</v>
      </c>
      <c r="J167" s="78">
        <v>0.0158</v>
      </c>
      <c r="K167" s="78">
        <v>0.0064</v>
      </c>
      <c r="L167" s="77">
        <v>0.001</v>
      </c>
      <c r="M167" s="77">
        <v>0.0012</v>
      </c>
      <c r="N167" s="77">
        <v>0.0159</v>
      </c>
      <c r="O167" s="77">
        <f t="shared" si="7"/>
        <v>0.6825000000000001</v>
      </c>
      <c r="P167" s="77">
        <v>0.0149</v>
      </c>
      <c r="Q167" s="77">
        <v>0.0486</v>
      </c>
      <c r="R167" s="77">
        <v>0</v>
      </c>
      <c r="S167" s="77">
        <v>0</v>
      </c>
      <c r="T167" s="94">
        <v>1.036</v>
      </c>
      <c r="U167" s="6">
        <v>1.036</v>
      </c>
      <c r="V167" s="16">
        <f t="shared" si="9"/>
        <v>1.0360000000000003</v>
      </c>
      <c r="W167" s="16">
        <f t="shared" si="8"/>
        <v>0</v>
      </c>
      <c r="X167" s="17"/>
      <c r="Y167" s="11"/>
    </row>
    <row r="168" spans="1:25" ht="11.25" customHeight="1">
      <c r="A168" s="202"/>
      <c r="B168" s="231"/>
      <c r="C168" s="76">
        <v>2</v>
      </c>
      <c r="D168" s="77">
        <v>0.0609</v>
      </c>
      <c r="E168" s="77">
        <v>0.1732</v>
      </c>
      <c r="F168" s="77">
        <v>0.0008</v>
      </c>
      <c r="G168" s="77">
        <v>0.037</v>
      </c>
      <c r="H168" s="78">
        <v>0.0094</v>
      </c>
      <c r="I168" s="78">
        <v>0.0054</v>
      </c>
      <c r="J168" s="78">
        <v>0.0158</v>
      </c>
      <c r="K168" s="78">
        <v>0.0064</v>
      </c>
      <c r="L168" s="77">
        <v>0.001</v>
      </c>
      <c r="M168" s="77">
        <v>0.0012</v>
      </c>
      <c r="N168" s="77">
        <v>0.0159</v>
      </c>
      <c r="O168" s="77">
        <f t="shared" si="7"/>
        <v>0.5974999999999999</v>
      </c>
      <c r="P168" s="77">
        <v>0.0149</v>
      </c>
      <c r="Q168" s="77">
        <v>0.0486</v>
      </c>
      <c r="R168" s="77">
        <v>0</v>
      </c>
      <c r="S168" s="77">
        <v>0</v>
      </c>
      <c r="T168" s="94">
        <v>0.951</v>
      </c>
      <c r="U168" s="6">
        <v>0.951</v>
      </c>
      <c r="V168" s="16">
        <f t="shared" si="9"/>
        <v>0.951</v>
      </c>
      <c r="W168" s="16">
        <f t="shared" si="8"/>
        <v>0</v>
      </c>
      <c r="X168" s="17"/>
      <c r="Y168" s="11"/>
    </row>
    <row r="169" spans="1:25" ht="11.25" customHeight="1">
      <c r="A169" s="202"/>
      <c r="B169" s="231"/>
      <c r="C169" s="76">
        <v>3</v>
      </c>
      <c r="D169" s="77">
        <v>0.0609</v>
      </c>
      <c r="E169" s="77">
        <v>0.1732</v>
      </c>
      <c r="F169" s="77">
        <v>0.0008</v>
      </c>
      <c r="G169" s="77">
        <v>0.037</v>
      </c>
      <c r="H169" s="78">
        <v>0.0094</v>
      </c>
      <c r="I169" s="78">
        <v>0.0054</v>
      </c>
      <c r="J169" s="78">
        <v>0.0158</v>
      </c>
      <c r="K169" s="78">
        <v>0.0064</v>
      </c>
      <c r="L169" s="77">
        <v>0.001</v>
      </c>
      <c r="M169" s="77">
        <v>0.0012</v>
      </c>
      <c r="N169" s="77">
        <v>0.0159</v>
      </c>
      <c r="O169" s="77">
        <f t="shared" si="7"/>
        <v>0.5605</v>
      </c>
      <c r="P169" s="77">
        <v>0.0149</v>
      </c>
      <c r="Q169" s="77">
        <v>0.0486</v>
      </c>
      <c r="R169" s="77">
        <v>0</v>
      </c>
      <c r="S169" s="77">
        <v>0</v>
      </c>
      <c r="T169" s="94">
        <v>0.914</v>
      </c>
      <c r="U169" s="6">
        <v>0.914</v>
      </c>
      <c r="V169" s="16">
        <f t="shared" si="9"/>
        <v>0.914</v>
      </c>
      <c r="W169" s="16">
        <f t="shared" si="8"/>
        <v>0</v>
      </c>
      <c r="X169" s="17"/>
      <c r="Y169" s="11"/>
    </row>
    <row r="170" spans="1:25" ht="11.25" customHeight="1">
      <c r="A170" s="202"/>
      <c r="B170" s="231"/>
      <c r="C170" s="76">
        <v>4</v>
      </c>
      <c r="D170" s="77">
        <v>0.06092772125806237</v>
      </c>
      <c r="E170" s="77">
        <v>0.17322700977458608</v>
      </c>
      <c r="F170" s="77">
        <v>0.0008108251878449365</v>
      </c>
      <c r="G170" s="77">
        <v>0.03700837821663674</v>
      </c>
      <c r="H170" s="78">
        <v>0.009364880153443222</v>
      </c>
      <c r="I170" s="78">
        <v>0.005444353706899062</v>
      </c>
      <c r="J170" s="78">
        <v>0.015770872422702174</v>
      </c>
      <c r="K170" s="78">
        <v>0.00640599226925895</v>
      </c>
      <c r="L170" s="77">
        <v>0.001042489527229204</v>
      </c>
      <c r="M170" s="77">
        <v>0.0012162377817674047</v>
      </c>
      <c r="N170" s="77">
        <v>0.01586900724782233</v>
      </c>
      <c r="O170" s="77">
        <f t="shared" si="7"/>
        <v>0.5173643859299156</v>
      </c>
      <c r="P170" s="77">
        <v>0.01494234989028526</v>
      </c>
      <c r="Q170" s="77">
        <v>0.04859159518585012</v>
      </c>
      <c r="R170" s="77">
        <v>0</v>
      </c>
      <c r="S170" s="77">
        <v>0</v>
      </c>
      <c r="T170" s="94">
        <v>0.871</v>
      </c>
      <c r="U170" s="6">
        <v>0.871</v>
      </c>
      <c r="V170" s="16">
        <f t="shared" si="9"/>
        <v>0.871</v>
      </c>
      <c r="W170" s="16">
        <f t="shared" si="8"/>
        <v>0</v>
      </c>
      <c r="X170" s="17"/>
      <c r="Y170" s="11"/>
    </row>
    <row r="171" spans="1:25" ht="11.25" customHeight="1">
      <c r="A171" s="202"/>
      <c r="B171" s="231"/>
      <c r="C171" s="76">
        <v>5</v>
      </c>
      <c r="D171" s="77">
        <v>0.0609</v>
      </c>
      <c r="E171" s="77">
        <v>0.1732</v>
      </c>
      <c r="F171" s="77">
        <v>0.0008</v>
      </c>
      <c r="G171" s="77">
        <v>0.037</v>
      </c>
      <c r="H171" s="78">
        <v>0.0094</v>
      </c>
      <c r="I171" s="78">
        <v>0.0054</v>
      </c>
      <c r="J171" s="78">
        <v>0.0158</v>
      </c>
      <c r="K171" s="78">
        <v>0.0064</v>
      </c>
      <c r="L171" s="77">
        <v>0.001</v>
      </c>
      <c r="M171" s="77">
        <v>0.0012</v>
      </c>
      <c r="N171" s="77">
        <v>0.0159</v>
      </c>
      <c r="O171" s="77">
        <f t="shared" si="7"/>
        <v>0.6025</v>
      </c>
      <c r="P171" s="77">
        <v>0.0149</v>
      </c>
      <c r="Q171" s="77">
        <v>0.0486</v>
      </c>
      <c r="R171" s="77">
        <v>0</v>
      </c>
      <c r="S171" s="77">
        <v>0</v>
      </c>
      <c r="T171" s="94">
        <v>0.956</v>
      </c>
      <c r="U171" s="6">
        <v>0.956</v>
      </c>
      <c r="V171" s="16">
        <f t="shared" si="9"/>
        <v>0.9560000000000001</v>
      </c>
      <c r="W171" s="16">
        <f t="shared" si="8"/>
        <v>0</v>
      </c>
      <c r="X171" s="17"/>
      <c r="Y171" s="11"/>
    </row>
    <row r="172" spans="1:25" ht="11.25" customHeight="1">
      <c r="A172" s="202"/>
      <c r="B172" s="231"/>
      <c r="C172" s="76">
        <v>6</v>
      </c>
      <c r="D172" s="77">
        <v>0.0609</v>
      </c>
      <c r="E172" s="77">
        <v>0.1732</v>
      </c>
      <c r="F172" s="77">
        <v>0.0008</v>
      </c>
      <c r="G172" s="77">
        <v>0.037</v>
      </c>
      <c r="H172" s="78">
        <v>0.0094</v>
      </c>
      <c r="I172" s="78">
        <v>0.0054</v>
      </c>
      <c r="J172" s="78">
        <v>0.0158</v>
      </c>
      <c r="K172" s="78">
        <v>0.0064</v>
      </c>
      <c r="L172" s="77">
        <v>0.001</v>
      </c>
      <c r="M172" s="77">
        <v>0.0012</v>
      </c>
      <c r="N172" s="77">
        <v>0.0159</v>
      </c>
      <c r="O172" s="77">
        <f t="shared" si="7"/>
        <v>0.6405000000000001</v>
      </c>
      <c r="P172" s="77">
        <v>0.0149</v>
      </c>
      <c r="Q172" s="77">
        <v>0.0486</v>
      </c>
      <c r="R172" s="77">
        <v>0</v>
      </c>
      <c r="S172" s="77">
        <v>0</v>
      </c>
      <c r="T172" s="94">
        <v>0.994</v>
      </c>
      <c r="U172" s="6">
        <v>0.994</v>
      </c>
      <c r="V172" s="16">
        <f t="shared" si="9"/>
        <v>0.9940000000000001</v>
      </c>
      <c r="W172" s="16">
        <f t="shared" si="8"/>
        <v>0</v>
      </c>
      <c r="X172" s="17"/>
      <c r="Y172" s="11"/>
    </row>
    <row r="173" spans="1:25" ht="11.25" customHeight="1">
      <c r="A173" s="202">
        <v>32</v>
      </c>
      <c r="B173" s="231" t="s">
        <v>33</v>
      </c>
      <c r="C173" s="76">
        <v>1</v>
      </c>
      <c r="D173" s="77">
        <v>0.0416</v>
      </c>
      <c r="E173" s="77">
        <v>0.127</v>
      </c>
      <c r="F173" s="77">
        <v>0.0014</v>
      </c>
      <c r="G173" s="77">
        <v>0.0532</v>
      </c>
      <c r="H173" s="78">
        <v>0.0092</v>
      </c>
      <c r="I173" s="78">
        <v>0.0088</v>
      </c>
      <c r="J173" s="78">
        <v>0.0281</v>
      </c>
      <c r="K173" s="78">
        <v>0.0071</v>
      </c>
      <c r="L173" s="77">
        <v>0.0018</v>
      </c>
      <c r="M173" s="77">
        <v>0.0021</v>
      </c>
      <c r="N173" s="77">
        <v>0.0132</v>
      </c>
      <c r="O173" s="77">
        <f t="shared" si="7"/>
        <v>0.7381000000000001</v>
      </c>
      <c r="P173" s="77">
        <v>0.0145</v>
      </c>
      <c r="Q173" s="77">
        <v>0.0431</v>
      </c>
      <c r="R173" s="77">
        <v>0</v>
      </c>
      <c r="S173" s="77">
        <v>0</v>
      </c>
      <c r="T173" s="94">
        <v>1.036</v>
      </c>
      <c r="U173" s="6">
        <v>1.036</v>
      </c>
      <c r="V173" s="16">
        <f t="shared" si="9"/>
        <v>1.036</v>
      </c>
      <c r="W173" s="16">
        <f t="shared" si="8"/>
        <v>0</v>
      </c>
      <c r="X173" s="17"/>
      <c r="Y173" s="11"/>
    </row>
    <row r="174" spans="1:25" ht="11.25" customHeight="1">
      <c r="A174" s="202"/>
      <c r="B174" s="231"/>
      <c r="C174" s="76">
        <v>2</v>
      </c>
      <c r="D174" s="77">
        <v>0.0416</v>
      </c>
      <c r="E174" s="77">
        <v>0.127</v>
      </c>
      <c r="F174" s="77">
        <v>0.0014</v>
      </c>
      <c r="G174" s="77">
        <v>0.0532</v>
      </c>
      <c r="H174" s="78">
        <v>0.0092</v>
      </c>
      <c r="I174" s="78">
        <v>0.0088</v>
      </c>
      <c r="J174" s="78">
        <v>0.0281</v>
      </c>
      <c r="K174" s="78">
        <v>0.0071</v>
      </c>
      <c r="L174" s="77">
        <v>0.0018</v>
      </c>
      <c r="M174" s="77">
        <v>0.0021</v>
      </c>
      <c r="N174" s="77">
        <v>0.0132</v>
      </c>
      <c r="O174" s="77">
        <f t="shared" si="7"/>
        <v>0.6531</v>
      </c>
      <c r="P174" s="77">
        <v>0.0145</v>
      </c>
      <c r="Q174" s="77">
        <v>0.0431</v>
      </c>
      <c r="R174" s="77">
        <v>0</v>
      </c>
      <c r="S174" s="77">
        <v>0</v>
      </c>
      <c r="T174" s="94">
        <v>0.951</v>
      </c>
      <c r="U174" s="6">
        <v>0.951</v>
      </c>
      <c r="V174" s="16">
        <f t="shared" si="9"/>
        <v>0.951</v>
      </c>
      <c r="W174" s="16">
        <f t="shared" si="8"/>
        <v>0</v>
      </c>
      <c r="X174" s="17"/>
      <c r="Y174" s="11"/>
    </row>
    <row r="175" spans="1:25" ht="11.25" customHeight="1">
      <c r="A175" s="202"/>
      <c r="B175" s="231"/>
      <c r="C175" s="76">
        <v>3</v>
      </c>
      <c r="D175" s="77">
        <v>0.0416</v>
      </c>
      <c r="E175" s="77">
        <v>0.127</v>
      </c>
      <c r="F175" s="77">
        <v>0.0014</v>
      </c>
      <c r="G175" s="77">
        <v>0.0532</v>
      </c>
      <c r="H175" s="78">
        <v>0.0092</v>
      </c>
      <c r="I175" s="78">
        <v>0.0088</v>
      </c>
      <c r="J175" s="78">
        <v>0.0281</v>
      </c>
      <c r="K175" s="78">
        <v>0.0071</v>
      </c>
      <c r="L175" s="77">
        <v>0.0018</v>
      </c>
      <c r="M175" s="77">
        <v>0.0021</v>
      </c>
      <c r="N175" s="77">
        <v>0.0132</v>
      </c>
      <c r="O175" s="77">
        <f t="shared" si="7"/>
        <v>0.6161000000000001</v>
      </c>
      <c r="P175" s="77">
        <v>0.0145</v>
      </c>
      <c r="Q175" s="77">
        <v>0.0431</v>
      </c>
      <c r="R175" s="77">
        <v>0</v>
      </c>
      <c r="S175" s="77">
        <v>0</v>
      </c>
      <c r="T175" s="94">
        <v>0.914</v>
      </c>
      <c r="U175" s="6">
        <v>0.914</v>
      </c>
      <c r="V175" s="16">
        <f t="shared" si="9"/>
        <v>0.914</v>
      </c>
      <c r="W175" s="16">
        <f t="shared" si="8"/>
        <v>0</v>
      </c>
      <c r="X175" s="17"/>
      <c r="Y175" s="11"/>
    </row>
    <row r="176" spans="1:25" ht="11.25" customHeight="1">
      <c r="A176" s="202"/>
      <c r="B176" s="231"/>
      <c r="C176" s="76">
        <v>4</v>
      </c>
      <c r="D176" s="77">
        <v>0.04164105112068014</v>
      </c>
      <c r="E176" s="77">
        <v>0.1269907806116816</v>
      </c>
      <c r="F176" s="77">
        <v>0.0013944462846417136</v>
      </c>
      <c r="G176" s="77">
        <v>0.05318129623495639</v>
      </c>
      <c r="H176" s="78">
        <v>0.0092377814327442</v>
      </c>
      <c r="I176" s="78">
        <v>0.008759139907731549</v>
      </c>
      <c r="J176" s="78">
        <v>0.02806434808324188</v>
      </c>
      <c r="K176" s="78">
        <v>0.007115804005188108</v>
      </c>
      <c r="L176" s="77">
        <v>0.001827205476427073</v>
      </c>
      <c r="M176" s="77">
        <v>0.0020676272496411617</v>
      </c>
      <c r="N176" s="77">
        <v>0.013175113172132054</v>
      </c>
      <c r="O176" s="77">
        <f t="shared" si="7"/>
        <v>0.5730693386331014</v>
      </c>
      <c r="P176" s="77">
        <v>0.014521475102130952</v>
      </c>
      <c r="Q176" s="77">
        <v>0.04313166611460749</v>
      </c>
      <c r="R176" s="77">
        <v>0</v>
      </c>
      <c r="S176" s="77">
        <v>0</v>
      </c>
      <c r="T176" s="94">
        <v>0.871</v>
      </c>
      <c r="U176" s="6">
        <v>0.871</v>
      </c>
      <c r="V176" s="16">
        <f t="shared" si="9"/>
        <v>0.871</v>
      </c>
      <c r="W176" s="16">
        <f t="shared" si="8"/>
        <v>0</v>
      </c>
      <c r="X176" s="17"/>
      <c r="Y176" s="11"/>
    </row>
    <row r="177" spans="1:25" ht="11.25" customHeight="1">
      <c r="A177" s="202"/>
      <c r="B177" s="231"/>
      <c r="C177" s="76">
        <v>5</v>
      </c>
      <c r="D177" s="77">
        <v>0.0416</v>
      </c>
      <c r="E177" s="77">
        <v>0.127</v>
      </c>
      <c r="F177" s="77">
        <v>0.0014</v>
      </c>
      <c r="G177" s="77">
        <v>0.0532</v>
      </c>
      <c r="H177" s="78">
        <v>0.0092</v>
      </c>
      <c r="I177" s="78">
        <v>0.0088</v>
      </c>
      <c r="J177" s="78">
        <v>0.0281</v>
      </c>
      <c r="K177" s="78">
        <v>0.0071</v>
      </c>
      <c r="L177" s="77">
        <v>0.0018</v>
      </c>
      <c r="M177" s="77">
        <v>0.0021</v>
      </c>
      <c r="N177" s="77">
        <v>0.0132</v>
      </c>
      <c r="O177" s="77">
        <f t="shared" si="7"/>
        <v>0.6581</v>
      </c>
      <c r="P177" s="77">
        <v>0.0145</v>
      </c>
      <c r="Q177" s="77">
        <v>0.0431</v>
      </c>
      <c r="R177" s="77">
        <v>0</v>
      </c>
      <c r="S177" s="77">
        <v>0</v>
      </c>
      <c r="T177" s="94">
        <v>0.956</v>
      </c>
      <c r="U177" s="6">
        <v>0.956</v>
      </c>
      <c r="V177" s="16">
        <f t="shared" si="9"/>
        <v>0.956</v>
      </c>
      <c r="W177" s="16">
        <f t="shared" si="8"/>
        <v>0</v>
      </c>
      <c r="X177" s="17"/>
      <c r="Y177" s="11"/>
    </row>
    <row r="178" spans="1:25" ht="11.25" customHeight="1">
      <c r="A178" s="202"/>
      <c r="B178" s="231"/>
      <c r="C178" s="76">
        <v>6</v>
      </c>
      <c r="D178" s="77">
        <v>0.0416</v>
      </c>
      <c r="E178" s="77">
        <v>0.127</v>
      </c>
      <c r="F178" s="77">
        <v>0.0014</v>
      </c>
      <c r="G178" s="77">
        <v>0.0532</v>
      </c>
      <c r="H178" s="78">
        <v>0.0092</v>
      </c>
      <c r="I178" s="78">
        <v>0.0088</v>
      </c>
      <c r="J178" s="78">
        <v>0.0281</v>
      </c>
      <c r="K178" s="78">
        <v>0.0071</v>
      </c>
      <c r="L178" s="77">
        <v>0.0018</v>
      </c>
      <c r="M178" s="77">
        <v>0.0021</v>
      </c>
      <c r="N178" s="77">
        <v>0.0132</v>
      </c>
      <c r="O178" s="77">
        <f t="shared" si="7"/>
        <v>0.6961</v>
      </c>
      <c r="P178" s="77">
        <v>0.0145</v>
      </c>
      <c r="Q178" s="77">
        <v>0.0431</v>
      </c>
      <c r="R178" s="77">
        <v>0</v>
      </c>
      <c r="S178" s="77">
        <v>0</v>
      </c>
      <c r="T178" s="94">
        <v>0.994</v>
      </c>
      <c r="U178" s="6">
        <v>0.994</v>
      </c>
      <c r="V178" s="16">
        <f t="shared" si="9"/>
        <v>0.994</v>
      </c>
      <c r="W178" s="16">
        <f t="shared" si="8"/>
        <v>0</v>
      </c>
      <c r="X178" s="17"/>
      <c r="Y178" s="11"/>
    </row>
    <row r="179" spans="1:25" ht="11.25" customHeight="1">
      <c r="A179" s="202">
        <v>33</v>
      </c>
      <c r="B179" s="231" t="s">
        <v>34</v>
      </c>
      <c r="C179" s="76">
        <v>1</v>
      </c>
      <c r="D179" s="77">
        <v>0.0415</v>
      </c>
      <c r="E179" s="77">
        <v>0.1716</v>
      </c>
      <c r="F179" s="77">
        <v>0.0008</v>
      </c>
      <c r="G179" s="77">
        <v>0.0593</v>
      </c>
      <c r="H179" s="78">
        <v>0.0114</v>
      </c>
      <c r="I179" s="78">
        <v>0.0123</v>
      </c>
      <c r="J179" s="78">
        <v>0.0279</v>
      </c>
      <c r="K179" s="78">
        <v>0.0078</v>
      </c>
      <c r="L179" s="77">
        <v>0.001</v>
      </c>
      <c r="M179" s="77">
        <v>0.0012</v>
      </c>
      <c r="N179" s="77">
        <v>0.0158</v>
      </c>
      <c r="O179" s="77">
        <f t="shared" si="7"/>
        <v>0.6836000000000001</v>
      </c>
      <c r="P179" s="77">
        <v>0.0128</v>
      </c>
      <c r="Q179" s="77">
        <v>0.0484</v>
      </c>
      <c r="R179" s="77">
        <v>0</v>
      </c>
      <c r="S179" s="77">
        <v>0</v>
      </c>
      <c r="T179" s="94">
        <v>1.036</v>
      </c>
      <c r="U179" s="6">
        <v>1.036</v>
      </c>
      <c r="V179" s="16">
        <f t="shared" si="9"/>
        <v>1.036</v>
      </c>
      <c r="W179" s="16">
        <f t="shared" si="8"/>
        <v>0</v>
      </c>
      <c r="X179" s="17"/>
      <c r="Y179" s="11"/>
    </row>
    <row r="180" spans="1:25" ht="11.25" customHeight="1">
      <c r="A180" s="202"/>
      <c r="B180" s="231"/>
      <c r="C180" s="76">
        <v>2</v>
      </c>
      <c r="D180" s="77">
        <v>0.0415</v>
      </c>
      <c r="E180" s="77">
        <v>0.1716</v>
      </c>
      <c r="F180" s="77">
        <v>0.0008</v>
      </c>
      <c r="G180" s="77">
        <v>0.0593</v>
      </c>
      <c r="H180" s="78">
        <v>0.0114</v>
      </c>
      <c r="I180" s="78">
        <v>0.0123</v>
      </c>
      <c r="J180" s="78">
        <v>0.0279</v>
      </c>
      <c r="K180" s="78">
        <v>0.0078</v>
      </c>
      <c r="L180" s="77">
        <v>0.001</v>
      </c>
      <c r="M180" s="77">
        <v>0.0012</v>
      </c>
      <c r="N180" s="77">
        <v>0.0158</v>
      </c>
      <c r="O180" s="77">
        <f t="shared" si="7"/>
        <v>0.5986</v>
      </c>
      <c r="P180" s="77">
        <v>0.0128</v>
      </c>
      <c r="Q180" s="77">
        <v>0.0484</v>
      </c>
      <c r="R180" s="77">
        <v>0</v>
      </c>
      <c r="S180" s="77">
        <v>0</v>
      </c>
      <c r="T180" s="94">
        <v>0.951</v>
      </c>
      <c r="U180" s="6">
        <v>0.951</v>
      </c>
      <c r="V180" s="16">
        <f t="shared" si="9"/>
        <v>0.951</v>
      </c>
      <c r="W180" s="16">
        <f t="shared" si="8"/>
        <v>0</v>
      </c>
      <c r="X180" s="17"/>
      <c r="Y180" s="11"/>
    </row>
    <row r="181" spans="1:25" ht="11.25" customHeight="1">
      <c r="A181" s="202"/>
      <c r="B181" s="231"/>
      <c r="C181" s="76">
        <v>3</v>
      </c>
      <c r="D181" s="77">
        <v>0.0415</v>
      </c>
      <c r="E181" s="77">
        <v>0.1716</v>
      </c>
      <c r="F181" s="77">
        <v>0.0008</v>
      </c>
      <c r="G181" s="77">
        <v>0.0593</v>
      </c>
      <c r="H181" s="78">
        <v>0.0114</v>
      </c>
      <c r="I181" s="78">
        <v>0.0123</v>
      </c>
      <c r="J181" s="78">
        <v>0.0279</v>
      </c>
      <c r="K181" s="78">
        <v>0.0078</v>
      </c>
      <c r="L181" s="77">
        <v>0.001</v>
      </c>
      <c r="M181" s="77">
        <v>0.0012</v>
      </c>
      <c r="N181" s="77">
        <v>0.0158</v>
      </c>
      <c r="O181" s="77">
        <f t="shared" si="7"/>
        <v>0.5616000000000001</v>
      </c>
      <c r="P181" s="77">
        <v>0.0128</v>
      </c>
      <c r="Q181" s="77">
        <v>0.0484</v>
      </c>
      <c r="R181" s="77">
        <v>0</v>
      </c>
      <c r="S181" s="77">
        <v>0</v>
      </c>
      <c r="T181" s="94">
        <v>0.914</v>
      </c>
      <c r="U181" s="6">
        <v>0.914</v>
      </c>
      <c r="V181" s="16">
        <f t="shared" si="9"/>
        <v>0.914</v>
      </c>
      <c r="W181" s="16">
        <f t="shared" si="8"/>
        <v>0</v>
      </c>
      <c r="X181" s="17"/>
      <c r="Y181" s="11"/>
    </row>
    <row r="182" spans="1:25" ht="11.25" customHeight="1">
      <c r="A182" s="202"/>
      <c r="B182" s="231"/>
      <c r="C182" s="76">
        <v>4</v>
      </c>
      <c r="D182" s="77">
        <v>0.04153127905432328</v>
      </c>
      <c r="E182" s="77">
        <v>0.17162020188604066</v>
      </c>
      <c r="F182" s="77">
        <v>0.0008098020985522645</v>
      </c>
      <c r="G182" s="77">
        <v>0.059346925222473104</v>
      </c>
      <c r="H182" s="78">
        <v>0.01140933097712789</v>
      </c>
      <c r="I182" s="78">
        <v>0.01227556203415372</v>
      </c>
      <c r="J182" s="78">
        <v>0.02788552032891372</v>
      </c>
      <c r="K182" s="78">
        <v>0.00776048097664237</v>
      </c>
      <c r="L182" s="77">
        <v>0.0010411741267100545</v>
      </c>
      <c r="M182" s="77">
        <v>0.0012147031478283968</v>
      </c>
      <c r="N182" s="77">
        <v>0.015848983928808607</v>
      </c>
      <c r="O182" s="77">
        <f t="shared" si="7"/>
        <v>0.5184468720945676</v>
      </c>
      <c r="P182" s="77">
        <v>0.01278330455571789</v>
      </c>
      <c r="Q182" s="77">
        <v>0.04835675388497808</v>
      </c>
      <c r="R182" s="77">
        <v>0</v>
      </c>
      <c r="S182" s="77">
        <v>0</v>
      </c>
      <c r="T182" s="94">
        <v>0.871</v>
      </c>
      <c r="U182" s="6">
        <v>0.871</v>
      </c>
      <c r="V182" s="16">
        <f t="shared" si="9"/>
        <v>0.8709999999999999</v>
      </c>
      <c r="W182" s="16">
        <f t="shared" si="8"/>
        <v>0</v>
      </c>
      <c r="X182" s="17"/>
      <c r="Y182" s="11"/>
    </row>
    <row r="183" spans="1:25" ht="11.25" customHeight="1">
      <c r="A183" s="202"/>
      <c r="B183" s="231"/>
      <c r="C183" s="76">
        <v>5</v>
      </c>
      <c r="D183" s="77">
        <v>0.0415</v>
      </c>
      <c r="E183" s="77">
        <v>0.1716</v>
      </c>
      <c r="F183" s="77">
        <v>0.0008</v>
      </c>
      <c r="G183" s="77">
        <v>0.0593</v>
      </c>
      <c r="H183" s="78">
        <v>0.0114</v>
      </c>
      <c r="I183" s="78">
        <v>0.0123</v>
      </c>
      <c r="J183" s="78">
        <v>0.0279</v>
      </c>
      <c r="K183" s="78">
        <v>0.0078</v>
      </c>
      <c r="L183" s="77">
        <v>0.001</v>
      </c>
      <c r="M183" s="77">
        <v>0.0012</v>
      </c>
      <c r="N183" s="77">
        <v>0.0158</v>
      </c>
      <c r="O183" s="77">
        <f t="shared" si="7"/>
        <v>0.6036</v>
      </c>
      <c r="P183" s="77">
        <v>0.0128</v>
      </c>
      <c r="Q183" s="77">
        <v>0.0484</v>
      </c>
      <c r="R183" s="77">
        <v>0</v>
      </c>
      <c r="S183" s="77">
        <v>0</v>
      </c>
      <c r="T183" s="94">
        <v>0.956</v>
      </c>
      <c r="U183" s="6">
        <v>0.956</v>
      </c>
      <c r="V183" s="16">
        <f t="shared" si="9"/>
        <v>0.9560000000000001</v>
      </c>
      <c r="W183" s="16">
        <f t="shared" si="8"/>
        <v>0</v>
      </c>
      <c r="X183" s="17"/>
      <c r="Y183" s="11"/>
    </row>
    <row r="184" spans="1:25" ht="11.25" customHeight="1">
      <c r="A184" s="202"/>
      <c r="B184" s="231"/>
      <c r="C184" s="76">
        <v>6</v>
      </c>
      <c r="D184" s="77">
        <v>0.0415</v>
      </c>
      <c r="E184" s="77">
        <v>0.1716</v>
      </c>
      <c r="F184" s="77">
        <v>0.0008</v>
      </c>
      <c r="G184" s="77">
        <v>0.0593</v>
      </c>
      <c r="H184" s="78">
        <v>0.0114</v>
      </c>
      <c r="I184" s="78">
        <v>0.0123</v>
      </c>
      <c r="J184" s="78">
        <v>0.0279</v>
      </c>
      <c r="K184" s="78">
        <v>0.0078</v>
      </c>
      <c r="L184" s="77">
        <v>0.001</v>
      </c>
      <c r="M184" s="77">
        <v>0.0012</v>
      </c>
      <c r="N184" s="77">
        <v>0.0158</v>
      </c>
      <c r="O184" s="77">
        <f t="shared" si="7"/>
        <v>0.6416000000000001</v>
      </c>
      <c r="P184" s="77">
        <v>0.0128</v>
      </c>
      <c r="Q184" s="77">
        <v>0.0484</v>
      </c>
      <c r="R184" s="77">
        <v>0</v>
      </c>
      <c r="S184" s="77">
        <v>0</v>
      </c>
      <c r="T184" s="94">
        <v>0.994</v>
      </c>
      <c r="U184" s="6">
        <v>0.994</v>
      </c>
      <c r="V184" s="16">
        <f t="shared" si="9"/>
        <v>0.9940000000000001</v>
      </c>
      <c r="W184" s="16">
        <f t="shared" si="8"/>
        <v>0</v>
      </c>
      <c r="X184" s="17"/>
      <c r="Y184" s="11"/>
    </row>
    <row r="185" spans="1:25" ht="11.25" customHeight="1">
      <c r="A185" s="202">
        <v>34</v>
      </c>
      <c r="B185" s="231" t="s">
        <v>35</v>
      </c>
      <c r="C185" s="76">
        <v>1</v>
      </c>
      <c r="D185" s="77">
        <v>0.0722</v>
      </c>
      <c r="E185" s="77">
        <v>0.0652</v>
      </c>
      <c r="F185" s="77">
        <v>0.0013</v>
      </c>
      <c r="G185" s="77">
        <v>0.0287</v>
      </c>
      <c r="H185" s="78">
        <v>0.0058</v>
      </c>
      <c r="I185" s="78">
        <v>0.0058</v>
      </c>
      <c r="J185" s="78">
        <v>0.0122</v>
      </c>
      <c r="K185" s="78">
        <v>0.0049</v>
      </c>
      <c r="L185" s="77">
        <v>0.0014</v>
      </c>
      <c r="M185" s="77">
        <v>0.0016</v>
      </c>
      <c r="N185" s="77">
        <v>0.0156</v>
      </c>
      <c r="O185" s="77">
        <f t="shared" si="7"/>
        <v>0.785</v>
      </c>
      <c r="P185" s="77">
        <v>0.0236</v>
      </c>
      <c r="Q185" s="77">
        <v>0.0414</v>
      </c>
      <c r="R185" s="77">
        <v>0</v>
      </c>
      <c r="S185" s="77">
        <v>0</v>
      </c>
      <c r="T185" s="94">
        <v>1.036</v>
      </c>
      <c r="U185" s="6">
        <v>1.036</v>
      </c>
      <c r="V185" s="16">
        <f t="shared" si="9"/>
        <v>1.036</v>
      </c>
      <c r="W185" s="16">
        <f t="shared" si="8"/>
        <v>0</v>
      </c>
      <c r="X185" s="17"/>
      <c r="Y185" s="11"/>
    </row>
    <row r="186" spans="1:25" ht="11.25" customHeight="1">
      <c r="A186" s="202"/>
      <c r="B186" s="231"/>
      <c r="C186" s="76">
        <v>2</v>
      </c>
      <c r="D186" s="77">
        <v>0.0722</v>
      </c>
      <c r="E186" s="77">
        <v>0.0652</v>
      </c>
      <c r="F186" s="77">
        <v>0.0013</v>
      </c>
      <c r="G186" s="77">
        <v>0.0287</v>
      </c>
      <c r="H186" s="78">
        <v>0.0058</v>
      </c>
      <c r="I186" s="78">
        <v>0.0058</v>
      </c>
      <c r="J186" s="78">
        <v>0.0122</v>
      </c>
      <c r="K186" s="78">
        <v>0.0049</v>
      </c>
      <c r="L186" s="77">
        <v>0.0014</v>
      </c>
      <c r="M186" s="77">
        <v>0.0016</v>
      </c>
      <c r="N186" s="77">
        <v>0.0156</v>
      </c>
      <c r="O186" s="77">
        <f t="shared" si="7"/>
        <v>0.7</v>
      </c>
      <c r="P186" s="77">
        <v>0.0236</v>
      </c>
      <c r="Q186" s="77">
        <v>0.0414</v>
      </c>
      <c r="R186" s="77">
        <v>0</v>
      </c>
      <c r="S186" s="77">
        <v>0</v>
      </c>
      <c r="T186" s="94">
        <v>0.951</v>
      </c>
      <c r="U186" s="6">
        <v>0.951</v>
      </c>
      <c r="V186" s="16">
        <f t="shared" si="9"/>
        <v>0.9509999999999998</v>
      </c>
      <c r="W186" s="16">
        <f t="shared" si="8"/>
        <v>0</v>
      </c>
      <c r="X186" s="17"/>
      <c r="Y186" s="11"/>
    </row>
    <row r="187" spans="1:25" ht="11.25" customHeight="1">
      <c r="A187" s="202"/>
      <c r="B187" s="231"/>
      <c r="C187" s="76">
        <v>3</v>
      </c>
      <c r="D187" s="77">
        <v>0.0722</v>
      </c>
      <c r="E187" s="77">
        <v>0.0652</v>
      </c>
      <c r="F187" s="77">
        <v>0.0013</v>
      </c>
      <c r="G187" s="77">
        <v>0.0287</v>
      </c>
      <c r="H187" s="78">
        <v>0.0058</v>
      </c>
      <c r="I187" s="78">
        <v>0.0058</v>
      </c>
      <c r="J187" s="78">
        <v>0.0122</v>
      </c>
      <c r="K187" s="78">
        <v>0.0049</v>
      </c>
      <c r="L187" s="77">
        <v>0.0014</v>
      </c>
      <c r="M187" s="77">
        <v>0.0016</v>
      </c>
      <c r="N187" s="77">
        <v>0.0156</v>
      </c>
      <c r="O187" s="77">
        <f t="shared" si="7"/>
        <v>0.663</v>
      </c>
      <c r="P187" s="77">
        <v>0.0236</v>
      </c>
      <c r="Q187" s="77">
        <v>0.0414</v>
      </c>
      <c r="R187" s="77">
        <v>0</v>
      </c>
      <c r="S187" s="77">
        <v>0</v>
      </c>
      <c r="T187" s="94">
        <v>0.914</v>
      </c>
      <c r="U187" s="6">
        <v>0.914</v>
      </c>
      <c r="V187" s="16">
        <f t="shared" si="9"/>
        <v>0.9139999999999999</v>
      </c>
      <c r="W187" s="16">
        <f t="shared" si="8"/>
        <v>0</v>
      </c>
      <c r="X187" s="17"/>
      <c r="Y187" s="11"/>
    </row>
    <row r="188" spans="1:25" ht="11.25" customHeight="1">
      <c r="A188" s="202"/>
      <c r="B188" s="231"/>
      <c r="C188" s="76">
        <v>4</v>
      </c>
      <c r="D188" s="77">
        <v>0.07234991808749469</v>
      </c>
      <c r="E188" s="77">
        <v>0.065321036344882</v>
      </c>
      <c r="F188" s="77">
        <v>0.0012683696377646988</v>
      </c>
      <c r="G188" s="77">
        <v>0.028749711789333172</v>
      </c>
      <c r="H188" s="78">
        <v>0.005805027229333071</v>
      </c>
      <c r="I188" s="78">
        <v>0.005805027229333071</v>
      </c>
      <c r="J188" s="78">
        <v>0.012221865839095606</v>
      </c>
      <c r="K188" s="78">
        <v>0.004888746335638241</v>
      </c>
      <c r="L188" s="77">
        <v>0.0014269158424852863</v>
      </c>
      <c r="M188" s="77">
        <v>0.0015854620472058735</v>
      </c>
      <c r="N188" s="77">
        <v>0.015590376797524423</v>
      </c>
      <c r="O188" s="77">
        <f t="shared" si="7"/>
        <v>0.6197571142527759</v>
      </c>
      <c r="P188" s="77">
        <v>0.023570535768460653</v>
      </c>
      <c r="Q188" s="77">
        <v>0.0413805594320733</v>
      </c>
      <c r="R188" s="77">
        <v>0</v>
      </c>
      <c r="S188" s="77">
        <v>0</v>
      </c>
      <c r="T188" s="94">
        <v>0.871</v>
      </c>
      <c r="U188" s="6">
        <v>0.871</v>
      </c>
      <c r="V188" s="16">
        <f t="shared" si="9"/>
        <v>0.871</v>
      </c>
      <c r="W188" s="16">
        <f t="shared" si="8"/>
        <v>0</v>
      </c>
      <c r="X188" s="17"/>
      <c r="Y188" s="11"/>
    </row>
    <row r="189" spans="1:25" ht="11.25" customHeight="1">
      <c r="A189" s="202"/>
      <c r="B189" s="231"/>
      <c r="C189" s="76">
        <v>5</v>
      </c>
      <c r="D189" s="77">
        <v>0.0722</v>
      </c>
      <c r="E189" s="77">
        <v>0.0652</v>
      </c>
      <c r="F189" s="77">
        <v>0.0013</v>
      </c>
      <c r="G189" s="77">
        <v>0.0287</v>
      </c>
      <c r="H189" s="78">
        <v>0.0058</v>
      </c>
      <c r="I189" s="78">
        <v>0.0058</v>
      </c>
      <c r="J189" s="78">
        <v>0.0122</v>
      </c>
      <c r="K189" s="78">
        <v>0.0049</v>
      </c>
      <c r="L189" s="77">
        <v>0.0014</v>
      </c>
      <c r="M189" s="77">
        <v>0.0016</v>
      </c>
      <c r="N189" s="77">
        <v>0.0156</v>
      </c>
      <c r="O189" s="77">
        <f t="shared" si="7"/>
        <v>0.705</v>
      </c>
      <c r="P189" s="77">
        <v>0.0236</v>
      </c>
      <c r="Q189" s="77">
        <v>0.0414</v>
      </c>
      <c r="R189" s="77">
        <v>0</v>
      </c>
      <c r="S189" s="77">
        <v>0</v>
      </c>
      <c r="T189" s="94">
        <v>0.956</v>
      </c>
      <c r="U189" s="6">
        <v>0.956</v>
      </c>
      <c r="V189" s="16">
        <f t="shared" si="9"/>
        <v>0.956</v>
      </c>
      <c r="W189" s="16">
        <f t="shared" si="8"/>
        <v>0</v>
      </c>
      <c r="X189" s="17"/>
      <c r="Y189" s="11"/>
    </row>
    <row r="190" spans="1:25" ht="11.25" customHeight="1">
      <c r="A190" s="202"/>
      <c r="B190" s="231"/>
      <c r="C190" s="76">
        <v>6</v>
      </c>
      <c r="D190" s="77">
        <v>0.0722</v>
      </c>
      <c r="E190" s="77">
        <v>0.0652</v>
      </c>
      <c r="F190" s="77">
        <v>0.0013</v>
      </c>
      <c r="G190" s="77">
        <v>0.0287</v>
      </c>
      <c r="H190" s="78">
        <v>0.0058</v>
      </c>
      <c r="I190" s="78">
        <v>0.0058</v>
      </c>
      <c r="J190" s="78">
        <v>0.0122</v>
      </c>
      <c r="K190" s="78">
        <v>0.0049</v>
      </c>
      <c r="L190" s="77">
        <v>0.0014</v>
      </c>
      <c r="M190" s="77">
        <v>0.0016</v>
      </c>
      <c r="N190" s="77">
        <v>0.0156</v>
      </c>
      <c r="O190" s="77">
        <f t="shared" si="7"/>
        <v>0.743</v>
      </c>
      <c r="P190" s="77">
        <v>0.0236</v>
      </c>
      <c r="Q190" s="77">
        <v>0.0414</v>
      </c>
      <c r="R190" s="77">
        <v>0</v>
      </c>
      <c r="S190" s="77">
        <v>0</v>
      </c>
      <c r="T190" s="94">
        <v>0.994</v>
      </c>
      <c r="U190" s="6">
        <v>0.994</v>
      </c>
      <c r="V190" s="16">
        <f t="shared" si="9"/>
        <v>0.994</v>
      </c>
      <c r="W190" s="16">
        <f t="shared" si="8"/>
        <v>0</v>
      </c>
      <c r="X190" s="17"/>
      <c r="Y190" s="11"/>
    </row>
    <row r="191" spans="1:25" ht="11.25" customHeight="1">
      <c r="A191" s="202">
        <v>35</v>
      </c>
      <c r="B191" s="231" t="s">
        <v>36</v>
      </c>
      <c r="C191" s="76">
        <v>1</v>
      </c>
      <c r="D191" s="77">
        <v>0.0808</v>
      </c>
      <c r="E191" s="77">
        <v>0.0651</v>
      </c>
      <c r="F191" s="77">
        <v>0.0013</v>
      </c>
      <c r="G191" s="77">
        <v>0.0286</v>
      </c>
      <c r="H191" s="78">
        <v>0.0058</v>
      </c>
      <c r="I191" s="78">
        <v>0.0058</v>
      </c>
      <c r="J191" s="78">
        <v>0.0122</v>
      </c>
      <c r="K191" s="78">
        <v>0.0049</v>
      </c>
      <c r="L191" s="77">
        <v>0.0014</v>
      </c>
      <c r="M191" s="77">
        <v>0.0016</v>
      </c>
      <c r="N191" s="77">
        <v>0.0155</v>
      </c>
      <c r="O191" s="77">
        <f t="shared" si="7"/>
        <v>0.7854</v>
      </c>
      <c r="P191" s="77">
        <v>0.0152</v>
      </c>
      <c r="Q191" s="77">
        <v>0.0411</v>
      </c>
      <c r="R191" s="77">
        <v>0</v>
      </c>
      <c r="S191" s="77">
        <v>0</v>
      </c>
      <c r="T191" s="94">
        <v>1.036</v>
      </c>
      <c r="U191" s="6">
        <v>1.036</v>
      </c>
      <c r="V191" s="16">
        <f t="shared" si="9"/>
        <v>1.036</v>
      </c>
      <c r="W191" s="16">
        <f t="shared" si="8"/>
        <v>0</v>
      </c>
      <c r="X191" s="17"/>
      <c r="Y191" s="11"/>
    </row>
    <row r="192" spans="1:25" ht="11.25" customHeight="1">
      <c r="A192" s="202"/>
      <c r="B192" s="231"/>
      <c r="C192" s="76">
        <v>2</v>
      </c>
      <c r="D192" s="77">
        <v>0.0808</v>
      </c>
      <c r="E192" s="77">
        <v>0.0651</v>
      </c>
      <c r="F192" s="77">
        <v>0.0013</v>
      </c>
      <c r="G192" s="77">
        <v>0.0286</v>
      </c>
      <c r="H192" s="78">
        <v>0.0058</v>
      </c>
      <c r="I192" s="78">
        <v>0.0058</v>
      </c>
      <c r="J192" s="78">
        <v>0.0122</v>
      </c>
      <c r="K192" s="78">
        <v>0.0049</v>
      </c>
      <c r="L192" s="77">
        <v>0.0014</v>
      </c>
      <c r="M192" s="77">
        <v>0.0016</v>
      </c>
      <c r="N192" s="77">
        <v>0.0155</v>
      </c>
      <c r="O192" s="77">
        <f t="shared" si="7"/>
        <v>0.7003999999999999</v>
      </c>
      <c r="P192" s="77">
        <v>0.0152</v>
      </c>
      <c r="Q192" s="77">
        <v>0.0411</v>
      </c>
      <c r="R192" s="77">
        <v>0</v>
      </c>
      <c r="S192" s="77">
        <v>0</v>
      </c>
      <c r="T192" s="94">
        <v>0.951</v>
      </c>
      <c r="U192" s="6">
        <v>0.951</v>
      </c>
      <c r="V192" s="16">
        <f t="shared" si="9"/>
        <v>0.951</v>
      </c>
      <c r="W192" s="16">
        <f t="shared" si="8"/>
        <v>0</v>
      </c>
      <c r="X192" s="17"/>
      <c r="Y192" s="11"/>
    </row>
    <row r="193" spans="1:25" ht="11.25" customHeight="1">
      <c r="A193" s="202"/>
      <c r="B193" s="231"/>
      <c r="C193" s="76">
        <v>3</v>
      </c>
      <c r="D193" s="77">
        <v>0.0808</v>
      </c>
      <c r="E193" s="77">
        <v>0.0651</v>
      </c>
      <c r="F193" s="77">
        <v>0.0013</v>
      </c>
      <c r="G193" s="77">
        <v>0.0286</v>
      </c>
      <c r="H193" s="78">
        <v>0.0058</v>
      </c>
      <c r="I193" s="78">
        <v>0.0058</v>
      </c>
      <c r="J193" s="78">
        <v>0.0122</v>
      </c>
      <c r="K193" s="78">
        <v>0.0049</v>
      </c>
      <c r="L193" s="77">
        <v>0.0014</v>
      </c>
      <c r="M193" s="77">
        <v>0.0016</v>
      </c>
      <c r="N193" s="77">
        <v>0.0155</v>
      </c>
      <c r="O193" s="77">
        <f t="shared" si="7"/>
        <v>0.6634</v>
      </c>
      <c r="P193" s="77">
        <v>0.0152</v>
      </c>
      <c r="Q193" s="77">
        <v>0.0411</v>
      </c>
      <c r="R193" s="77">
        <v>0</v>
      </c>
      <c r="S193" s="77">
        <v>0</v>
      </c>
      <c r="T193" s="94">
        <v>0.914</v>
      </c>
      <c r="U193" s="6">
        <v>0.914</v>
      </c>
      <c r="V193" s="16">
        <f t="shared" si="9"/>
        <v>0.914</v>
      </c>
      <c r="W193" s="16">
        <f t="shared" si="8"/>
        <v>0</v>
      </c>
      <c r="X193" s="17"/>
      <c r="Y193" s="11"/>
    </row>
    <row r="194" spans="1:25" ht="11.25" customHeight="1">
      <c r="A194" s="202"/>
      <c r="B194" s="231"/>
      <c r="C194" s="76">
        <v>4</v>
      </c>
      <c r="D194" s="77">
        <v>0.08078688721804511</v>
      </c>
      <c r="E194" s="77">
        <v>0.06506959398496241</v>
      </c>
      <c r="F194" s="77">
        <v>0.0012573834586466163</v>
      </c>
      <c r="G194" s="77">
        <v>0.028605473684210528</v>
      </c>
      <c r="H194" s="78">
        <v>0.0057809101041910865</v>
      </c>
      <c r="I194" s="78">
        <v>0.0057809101041910865</v>
      </c>
      <c r="J194" s="78">
        <v>0.0121710898037274</v>
      </c>
      <c r="K194" s="78">
        <v>0.004868435921490959</v>
      </c>
      <c r="L194" s="77">
        <v>0.0014145563909774435</v>
      </c>
      <c r="M194" s="77">
        <v>0.0016241203007518795</v>
      </c>
      <c r="N194" s="77">
        <v>0.015455338345864662</v>
      </c>
      <c r="O194" s="77">
        <f t="shared" si="7"/>
        <v>0.6204663458646617</v>
      </c>
      <c r="P194" s="77">
        <v>0.015245774436090225</v>
      </c>
      <c r="Q194" s="77">
        <v>0.04107452631578947</v>
      </c>
      <c r="R194" s="77">
        <v>0</v>
      </c>
      <c r="S194" s="77">
        <v>0</v>
      </c>
      <c r="T194" s="94">
        <v>0.871</v>
      </c>
      <c r="U194" s="6">
        <v>0.871</v>
      </c>
      <c r="V194" s="16">
        <f t="shared" si="9"/>
        <v>0.871</v>
      </c>
      <c r="W194" s="16">
        <f t="shared" si="8"/>
        <v>0</v>
      </c>
      <c r="X194" s="17"/>
      <c r="Y194" s="11"/>
    </row>
    <row r="195" spans="1:25" ht="11.25" customHeight="1">
      <c r="A195" s="202"/>
      <c r="B195" s="231"/>
      <c r="C195" s="76">
        <v>5</v>
      </c>
      <c r="D195" s="77">
        <v>0.0808</v>
      </c>
      <c r="E195" s="77">
        <v>0.0651</v>
      </c>
      <c r="F195" s="77">
        <v>0.0013</v>
      </c>
      <c r="G195" s="77">
        <v>0.0286</v>
      </c>
      <c r="H195" s="78">
        <v>0.0058</v>
      </c>
      <c r="I195" s="78">
        <v>0.0058</v>
      </c>
      <c r="J195" s="78">
        <v>0.0122</v>
      </c>
      <c r="K195" s="78">
        <v>0.0049</v>
      </c>
      <c r="L195" s="77">
        <v>0.0014</v>
      </c>
      <c r="M195" s="77">
        <v>0.0016</v>
      </c>
      <c r="N195" s="77">
        <v>0.0155</v>
      </c>
      <c r="O195" s="77">
        <f t="shared" si="7"/>
        <v>0.7053999999999999</v>
      </c>
      <c r="P195" s="77">
        <v>0.0152</v>
      </c>
      <c r="Q195" s="77">
        <v>0.0411</v>
      </c>
      <c r="R195" s="77">
        <v>0</v>
      </c>
      <c r="S195" s="77">
        <v>0</v>
      </c>
      <c r="T195" s="94">
        <v>0.956</v>
      </c>
      <c r="U195" s="6">
        <v>0.956</v>
      </c>
      <c r="V195" s="16">
        <f t="shared" si="9"/>
        <v>0.956</v>
      </c>
      <c r="W195" s="16">
        <f t="shared" si="8"/>
        <v>0</v>
      </c>
      <c r="X195" s="17"/>
      <c r="Y195" s="11"/>
    </row>
    <row r="196" spans="1:25" ht="11.25" customHeight="1">
      <c r="A196" s="202"/>
      <c r="B196" s="231"/>
      <c r="C196" s="76">
        <v>6</v>
      </c>
      <c r="D196" s="77">
        <v>0.0808</v>
      </c>
      <c r="E196" s="77">
        <v>0.0651</v>
      </c>
      <c r="F196" s="77">
        <v>0.0013</v>
      </c>
      <c r="G196" s="77">
        <v>0.0286</v>
      </c>
      <c r="H196" s="78">
        <v>0.0058</v>
      </c>
      <c r="I196" s="78">
        <v>0.0058</v>
      </c>
      <c r="J196" s="78">
        <v>0.0122</v>
      </c>
      <c r="K196" s="78">
        <v>0.0049</v>
      </c>
      <c r="L196" s="77">
        <v>0.0014</v>
      </c>
      <c r="M196" s="77">
        <v>0.0016</v>
      </c>
      <c r="N196" s="77">
        <v>0.0155</v>
      </c>
      <c r="O196" s="77">
        <f t="shared" si="7"/>
        <v>0.7434</v>
      </c>
      <c r="P196" s="77">
        <v>0.0152</v>
      </c>
      <c r="Q196" s="77">
        <v>0.0411</v>
      </c>
      <c r="R196" s="77">
        <v>0</v>
      </c>
      <c r="S196" s="77">
        <v>0</v>
      </c>
      <c r="T196" s="94">
        <v>0.994</v>
      </c>
      <c r="U196" s="6">
        <v>0.994</v>
      </c>
      <c r="V196" s="16">
        <f t="shared" si="9"/>
        <v>0.994</v>
      </c>
      <c r="W196" s="16">
        <f t="shared" si="8"/>
        <v>0</v>
      </c>
      <c r="X196" s="17"/>
      <c r="Y196" s="11"/>
    </row>
    <row r="197" spans="1:25" ht="11.25" customHeight="1">
      <c r="A197" s="202">
        <v>36</v>
      </c>
      <c r="B197" s="231" t="s">
        <v>37</v>
      </c>
      <c r="C197" s="76">
        <v>1</v>
      </c>
      <c r="D197" s="77">
        <v>0.0461</v>
      </c>
      <c r="E197" s="77">
        <v>0.1445</v>
      </c>
      <c r="F197" s="77">
        <v>0.0015</v>
      </c>
      <c r="G197" s="77">
        <v>0.0413</v>
      </c>
      <c r="H197" s="78">
        <v>0.008</v>
      </c>
      <c r="I197" s="78">
        <v>0.0084</v>
      </c>
      <c r="J197" s="78">
        <v>0.0225</v>
      </c>
      <c r="K197" s="78">
        <v>0.0023</v>
      </c>
      <c r="L197" s="77">
        <v>0.0016</v>
      </c>
      <c r="M197" s="77">
        <v>0.0019</v>
      </c>
      <c r="N197" s="77">
        <v>0.0126</v>
      </c>
      <c r="O197" s="77">
        <f t="shared" si="7"/>
        <v>0.7259</v>
      </c>
      <c r="P197" s="77">
        <v>0.0174</v>
      </c>
      <c r="Q197" s="77">
        <v>0.0432</v>
      </c>
      <c r="R197" s="77">
        <v>0</v>
      </c>
      <c r="S197" s="77">
        <v>0</v>
      </c>
      <c r="T197" s="94">
        <v>1.036</v>
      </c>
      <c r="U197" s="6">
        <v>1.036</v>
      </c>
      <c r="V197" s="16">
        <f t="shared" si="9"/>
        <v>1.036</v>
      </c>
      <c r="W197" s="16">
        <f t="shared" si="8"/>
        <v>0</v>
      </c>
      <c r="X197" s="17"/>
      <c r="Y197" s="11"/>
    </row>
    <row r="198" spans="1:25" ht="11.25" customHeight="1">
      <c r="A198" s="202"/>
      <c r="B198" s="231"/>
      <c r="C198" s="76">
        <v>2</v>
      </c>
      <c r="D198" s="77">
        <v>0.0461</v>
      </c>
      <c r="E198" s="77">
        <v>0.1445</v>
      </c>
      <c r="F198" s="77">
        <v>0.0015</v>
      </c>
      <c r="G198" s="77">
        <v>0.0413</v>
      </c>
      <c r="H198" s="78">
        <v>0.008</v>
      </c>
      <c r="I198" s="78">
        <v>0.0084</v>
      </c>
      <c r="J198" s="78">
        <v>0.0225</v>
      </c>
      <c r="K198" s="78">
        <v>0.0023</v>
      </c>
      <c r="L198" s="77">
        <v>0.0016</v>
      </c>
      <c r="M198" s="77">
        <v>0.0019</v>
      </c>
      <c r="N198" s="77">
        <v>0.0126</v>
      </c>
      <c r="O198" s="77">
        <f t="shared" si="7"/>
        <v>0.6408999999999999</v>
      </c>
      <c r="P198" s="77">
        <v>0.0174</v>
      </c>
      <c r="Q198" s="77">
        <v>0.0432</v>
      </c>
      <c r="R198" s="77">
        <v>0</v>
      </c>
      <c r="S198" s="77">
        <v>0</v>
      </c>
      <c r="T198" s="94">
        <v>0.951</v>
      </c>
      <c r="U198" s="6">
        <v>0.951</v>
      </c>
      <c r="V198" s="16">
        <f t="shared" si="9"/>
        <v>0.9509999999999998</v>
      </c>
      <c r="W198" s="16">
        <f t="shared" si="8"/>
        <v>0</v>
      </c>
      <c r="X198" s="17"/>
      <c r="Y198" s="11"/>
    </row>
    <row r="199" spans="1:25" ht="11.25" customHeight="1">
      <c r="A199" s="202"/>
      <c r="B199" s="231"/>
      <c r="C199" s="76">
        <v>3</v>
      </c>
      <c r="D199" s="77">
        <v>0.0461</v>
      </c>
      <c r="E199" s="77">
        <v>0.1445</v>
      </c>
      <c r="F199" s="77">
        <v>0.0015</v>
      </c>
      <c r="G199" s="77">
        <v>0.0413</v>
      </c>
      <c r="H199" s="78">
        <v>0.008</v>
      </c>
      <c r="I199" s="78">
        <v>0.0084</v>
      </c>
      <c r="J199" s="78">
        <v>0.0225</v>
      </c>
      <c r="K199" s="78">
        <v>0.0023</v>
      </c>
      <c r="L199" s="77">
        <v>0.0016</v>
      </c>
      <c r="M199" s="77">
        <v>0.0019</v>
      </c>
      <c r="N199" s="77">
        <v>0.0126</v>
      </c>
      <c r="O199" s="77">
        <f t="shared" si="7"/>
        <v>0.6039</v>
      </c>
      <c r="P199" s="77">
        <v>0.0174</v>
      </c>
      <c r="Q199" s="77">
        <v>0.0432</v>
      </c>
      <c r="R199" s="77">
        <v>0</v>
      </c>
      <c r="S199" s="77">
        <v>0</v>
      </c>
      <c r="T199" s="94">
        <v>0.914</v>
      </c>
      <c r="U199" s="6">
        <v>0.914</v>
      </c>
      <c r="V199" s="16">
        <f t="shared" si="9"/>
        <v>0.9139999999999999</v>
      </c>
      <c r="W199" s="16">
        <f t="shared" si="8"/>
        <v>0</v>
      </c>
      <c r="X199" s="17"/>
      <c r="Y199" s="11"/>
    </row>
    <row r="200" spans="1:25" ht="11.25" customHeight="1">
      <c r="A200" s="202"/>
      <c r="B200" s="231"/>
      <c r="C200" s="76">
        <v>4</v>
      </c>
      <c r="D200" s="77">
        <v>0.04605460033417776</v>
      </c>
      <c r="E200" s="77">
        <v>0.14445464345388884</v>
      </c>
      <c r="F200" s="77">
        <v>0.0015492373201099552</v>
      </c>
      <c r="G200" s="77">
        <v>0.041266048617474266</v>
      </c>
      <c r="H200" s="78">
        <v>0.008036864766625072</v>
      </c>
      <c r="I200" s="78">
        <v>0.008412496350478632</v>
      </c>
      <c r="J200" s="78">
        <v>0.02249248901558296</v>
      </c>
      <c r="K200" s="78">
        <v>0.002336345895177088</v>
      </c>
      <c r="L200" s="77">
        <v>0.0016431304910257101</v>
      </c>
      <c r="M200" s="77">
        <v>0.0019248100037729749</v>
      </c>
      <c r="N200" s="77">
        <v>0.012581684902711153</v>
      </c>
      <c r="O200" s="77">
        <f aca="true" t="shared" si="10" ref="O200:O263">T200-S200-SUM(D200:G200,L200:N200,P200:R200)</f>
        <v>0.5609178030507196</v>
      </c>
      <c r="P200" s="77">
        <v>0.017417183204872528</v>
      </c>
      <c r="Q200" s="77">
        <v>0.04319085862124724</v>
      </c>
      <c r="R200" s="77">
        <v>0</v>
      </c>
      <c r="S200" s="77">
        <v>0</v>
      </c>
      <c r="T200" s="94">
        <v>0.871</v>
      </c>
      <c r="U200" s="6">
        <v>0.871</v>
      </c>
      <c r="V200" s="16">
        <f t="shared" si="9"/>
        <v>0.8710000000000001</v>
      </c>
      <c r="W200" s="16">
        <f t="shared" si="8"/>
        <v>0</v>
      </c>
      <c r="X200" s="17"/>
      <c r="Y200" s="11"/>
    </row>
    <row r="201" spans="1:25" ht="11.25" customHeight="1">
      <c r="A201" s="202"/>
      <c r="B201" s="231"/>
      <c r="C201" s="76">
        <v>5</v>
      </c>
      <c r="D201" s="77">
        <v>0.0461</v>
      </c>
      <c r="E201" s="77">
        <v>0.1445</v>
      </c>
      <c r="F201" s="77">
        <v>0.0015</v>
      </c>
      <c r="G201" s="77">
        <v>0.0413</v>
      </c>
      <c r="H201" s="78">
        <v>0.008</v>
      </c>
      <c r="I201" s="78">
        <v>0.0084</v>
      </c>
      <c r="J201" s="78">
        <v>0.0225</v>
      </c>
      <c r="K201" s="78">
        <v>0.0023</v>
      </c>
      <c r="L201" s="77">
        <v>0.0016</v>
      </c>
      <c r="M201" s="77">
        <v>0.0019</v>
      </c>
      <c r="N201" s="77">
        <v>0.0126</v>
      </c>
      <c r="O201" s="77">
        <f t="shared" si="10"/>
        <v>0.6458999999999999</v>
      </c>
      <c r="P201" s="77">
        <v>0.0174</v>
      </c>
      <c r="Q201" s="77">
        <v>0.0432</v>
      </c>
      <c r="R201" s="77">
        <v>0</v>
      </c>
      <c r="S201" s="77">
        <v>0</v>
      </c>
      <c r="T201" s="94">
        <v>0.956</v>
      </c>
      <c r="U201" s="6">
        <v>0.956</v>
      </c>
      <c r="V201" s="16">
        <f t="shared" si="9"/>
        <v>0.956</v>
      </c>
      <c r="W201" s="16">
        <f aca="true" t="shared" si="11" ref="W201:W264">T201-V201</f>
        <v>0</v>
      </c>
      <c r="X201" s="17"/>
      <c r="Y201" s="11"/>
    </row>
    <row r="202" spans="1:25" ht="11.25" customHeight="1">
      <c r="A202" s="202"/>
      <c r="B202" s="231"/>
      <c r="C202" s="76">
        <v>6</v>
      </c>
      <c r="D202" s="77">
        <v>0.0461</v>
      </c>
      <c r="E202" s="77">
        <v>0.1445</v>
      </c>
      <c r="F202" s="77">
        <v>0.0015</v>
      </c>
      <c r="G202" s="77">
        <v>0.0413</v>
      </c>
      <c r="H202" s="78">
        <v>0.008</v>
      </c>
      <c r="I202" s="78">
        <v>0.0084</v>
      </c>
      <c r="J202" s="78">
        <v>0.0225</v>
      </c>
      <c r="K202" s="78">
        <v>0.0023</v>
      </c>
      <c r="L202" s="77">
        <v>0.0016</v>
      </c>
      <c r="M202" s="77">
        <v>0.0019</v>
      </c>
      <c r="N202" s="77">
        <v>0.0126</v>
      </c>
      <c r="O202" s="77">
        <f t="shared" si="10"/>
        <v>0.6839</v>
      </c>
      <c r="P202" s="77">
        <v>0.0174</v>
      </c>
      <c r="Q202" s="77">
        <v>0.0432</v>
      </c>
      <c r="R202" s="77">
        <v>0</v>
      </c>
      <c r="S202" s="77">
        <v>0</v>
      </c>
      <c r="T202" s="94">
        <v>0.994</v>
      </c>
      <c r="U202" s="6">
        <v>0.994</v>
      </c>
      <c r="V202" s="16">
        <f t="shared" si="9"/>
        <v>0.994</v>
      </c>
      <c r="W202" s="16">
        <f t="shared" si="11"/>
        <v>0</v>
      </c>
      <c r="X202" s="17"/>
      <c r="Y202" s="11"/>
    </row>
    <row r="203" spans="1:25" ht="11.25" customHeight="1">
      <c r="A203" s="202">
        <v>37</v>
      </c>
      <c r="B203" s="231" t="s">
        <v>38</v>
      </c>
      <c r="C203" s="76">
        <v>1</v>
      </c>
      <c r="D203" s="77">
        <v>0.0668</v>
      </c>
      <c r="E203" s="77">
        <v>0.1686</v>
      </c>
      <c r="F203" s="77">
        <v>0.0013</v>
      </c>
      <c r="G203" s="77">
        <v>0.0398</v>
      </c>
      <c r="H203" s="78">
        <v>0.0079</v>
      </c>
      <c r="I203" s="78">
        <v>0.0081</v>
      </c>
      <c r="J203" s="78">
        <v>0.0187</v>
      </c>
      <c r="K203" s="78">
        <v>0.0051</v>
      </c>
      <c r="L203" s="77">
        <v>0.0016</v>
      </c>
      <c r="M203" s="77">
        <v>0.0019</v>
      </c>
      <c r="N203" s="77">
        <v>0.0124</v>
      </c>
      <c r="O203" s="77">
        <f t="shared" si="10"/>
        <v>0.681</v>
      </c>
      <c r="P203" s="77">
        <v>0.0211</v>
      </c>
      <c r="Q203" s="77">
        <v>0.0415</v>
      </c>
      <c r="R203" s="77">
        <v>0</v>
      </c>
      <c r="S203" s="77">
        <v>0</v>
      </c>
      <c r="T203" s="94">
        <v>1.036</v>
      </c>
      <c r="U203" s="6">
        <v>1.036</v>
      </c>
      <c r="V203" s="16">
        <f t="shared" si="9"/>
        <v>1.036</v>
      </c>
      <c r="W203" s="16">
        <f t="shared" si="11"/>
        <v>0</v>
      </c>
      <c r="X203" s="17"/>
      <c r="Y203" s="11"/>
    </row>
    <row r="204" spans="1:25" ht="11.25" customHeight="1">
      <c r="A204" s="202"/>
      <c r="B204" s="231"/>
      <c r="C204" s="76">
        <v>2</v>
      </c>
      <c r="D204" s="77">
        <v>0.0668</v>
      </c>
      <c r="E204" s="77">
        <v>0.1686</v>
      </c>
      <c r="F204" s="77">
        <v>0.0013</v>
      </c>
      <c r="G204" s="77">
        <v>0.0398</v>
      </c>
      <c r="H204" s="78">
        <v>0.0079</v>
      </c>
      <c r="I204" s="78">
        <v>0.0081</v>
      </c>
      <c r="J204" s="78">
        <v>0.0187</v>
      </c>
      <c r="K204" s="78">
        <v>0.0051</v>
      </c>
      <c r="L204" s="77">
        <v>0.0016</v>
      </c>
      <c r="M204" s="77">
        <v>0.0019</v>
      </c>
      <c r="N204" s="77">
        <v>0.0124</v>
      </c>
      <c r="O204" s="77">
        <f t="shared" si="10"/>
        <v>0.596</v>
      </c>
      <c r="P204" s="77">
        <v>0.0211</v>
      </c>
      <c r="Q204" s="77">
        <v>0.0415</v>
      </c>
      <c r="R204" s="77">
        <v>0</v>
      </c>
      <c r="S204" s="77">
        <v>0</v>
      </c>
      <c r="T204" s="94">
        <v>0.951</v>
      </c>
      <c r="U204" s="6">
        <v>0.951</v>
      </c>
      <c r="V204" s="16">
        <f t="shared" si="9"/>
        <v>0.951</v>
      </c>
      <c r="W204" s="16">
        <f t="shared" si="11"/>
        <v>0</v>
      </c>
      <c r="X204" s="17"/>
      <c r="Y204" s="11"/>
    </row>
    <row r="205" spans="1:25" ht="11.25" customHeight="1">
      <c r="A205" s="202"/>
      <c r="B205" s="231"/>
      <c r="C205" s="76">
        <v>3</v>
      </c>
      <c r="D205" s="77">
        <v>0.0668</v>
      </c>
      <c r="E205" s="77">
        <v>0.1686</v>
      </c>
      <c r="F205" s="77">
        <v>0.0013</v>
      </c>
      <c r="G205" s="77">
        <v>0.0398</v>
      </c>
      <c r="H205" s="78">
        <v>0.0079</v>
      </c>
      <c r="I205" s="78">
        <v>0.0081</v>
      </c>
      <c r="J205" s="78">
        <v>0.0187</v>
      </c>
      <c r="K205" s="78">
        <v>0.0051</v>
      </c>
      <c r="L205" s="77">
        <v>0.0016</v>
      </c>
      <c r="M205" s="77">
        <v>0.0019</v>
      </c>
      <c r="N205" s="77">
        <v>0.0124</v>
      </c>
      <c r="O205" s="77">
        <f t="shared" si="10"/>
        <v>0.559</v>
      </c>
      <c r="P205" s="77">
        <v>0.0211</v>
      </c>
      <c r="Q205" s="77">
        <v>0.0415</v>
      </c>
      <c r="R205" s="77">
        <v>0</v>
      </c>
      <c r="S205" s="77">
        <v>0</v>
      </c>
      <c r="T205" s="94">
        <v>0.914</v>
      </c>
      <c r="U205" s="6">
        <v>0.914</v>
      </c>
      <c r="V205" s="16">
        <f t="shared" si="9"/>
        <v>0.914</v>
      </c>
      <c r="W205" s="16">
        <f t="shared" si="11"/>
        <v>0</v>
      </c>
      <c r="X205" s="17"/>
      <c r="Y205" s="11"/>
    </row>
    <row r="206" spans="1:25" ht="11.25" customHeight="1">
      <c r="A206" s="202"/>
      <c r="B206" s="231"/>
      <c r="C206" s="76">
        <v>4</v>
      </c>
      <c r="D206" s="77">
        <v>0.066826558713373</v>
      </c>
      <c r="E206" s="77">
        <v>0.16862552324300503</v>
      </c>
      <c r="F206" s="77">
        <v>0.0012952742894910773</v>
      </c>
      <c r="G206" s="77">
        <v>0.03976971799955937</v>
      </c>
      <c r="H206" s="78">
        <v>0.00791291076188541</v>
      </c>
      <c r="I206" s="78">
        <v>0.008103774941066568</v>
      </c>
      <c r="J206" s="78">
        <v>0.018676855200289333</v>
      </c>
      <c r="K206" s="78">
        <v>0.005065853422433173</v>
      </c>
      <c r="L206" s="77">
        <v>0.0016310861423220972</v>
      </c>
      <c r="M206" s="77">
        <v>0.0018709517514871115</v>
      </c>
      <c r="N206" s="77">
        <v>0.012377065432914738</v>
      </c>
      <c r="O206" s="77">
        <f t="shared" si="10"/>
        <v>0.5159988984357788</v>
      </c>
      <c r="P206" s="77">
        <v>0.021108173606521258</v>
      </c>
      <c r="Q206" s="77">
        <v>0.04149675038554747</v>
      </c>
      <c r="R206" s="77">
        <v>0</v>
      </c>
      <c r="S206" s="77">
        <v>0</v>
      </c>
      <c r="T206" s="94">
        <v>0.871</v>
      </c>
      <c r="U206" s="6">
        <v>0.871</v>
      </c>
      <c r="V206" s="16">
        <f t="shared" si="9"/>
        <v>0.871</v>
      </c>
      <c r="W206" s="16">
        <f t="shared" si="11"/>
        <v>0</v>
      </c>
      <c r="X206" s="17"/>
      <c r="Y206" s="11"/>
    </row>
    <row r="207" spans="1:25" ht="11.25" customHeight="1">
      <c r="A207" s="202"/>
      <c r="B207" s="231"/>
      <c r="C207" s="76">
        <v>5</v>
      </c>
      <c r="D207" s="77">
        <v>0.0668</v>
      </c>
      <c r="E207" s="77">
        <v>0.1686</v>
      </c>
      <c r="F207" s="77">
        <v>0.0013</v>
      </c>
      <c r="G207" s="77">
        <v>0.0398</v>
      </c>
      <c r="H207" s="78">
        <v>0.0079</v>
      </c>
      <c r="I207" s="78">
        <v>0.0081</v>
      </c>
      <c r="J207" s="78">
        <v>0.0187</v>
      </c>
      <c r="K207" s="78">
        <v>0.0051</v>
      </c>
      <c r="L207" s="77">
        <v>0.0016</v>
      </c>
      <c r="M207" s="77">
        <v>0.0019</v>
      </c>
      <c r="N207" s="77">
        <v>0.0124</v>
      </c>
      <c r="O207" s="77">
        <f t="shared" si="10"/>
        <v>0.601</v>
      </c>
      <c r="P207" s="77">
        <v>0.0211</v>
      </c>
      <c r="Q207" s="77">
        <v>0.0415</v>
      </c>
      <c r="R207" s="77">
        <v>0</v>
      </c>
      <c r="S207" s="77">
        <v>0</v>
      </c>
      <c r="T207" s="94">
        <v>0.956</v>
      </c>
      <c r="U207" s="6">
        <v>0.956</v>
      </c>
      <c r="V207" s="16">
        <f t="shared" si="9"/>
        <v>0.956</v>
      </c>
      <c r="W207" s="16">
        <f t="shared" si="11"/>
        <v>0</v>
      </c>
      <c r="X207" s="17"/>
      <c r="Y207" s="11"/>
    </row>
    <row r="208" spans="1:25" ht="11.25" customHeight="1">
      <c r="A208" s="202"/>
      <c r="B208" s="231"/>
      <c r="C208" s="76">
        <v>6</v>
      </c>
      <c r="D208" s="77">
        <v>0.0668</v>
      </c>
      <c r="E208" s="77">
        <v>0.1686</v>
      </c>
      <c r="F208" s="77">
        <v>0.0013</v>
      </c>
      <c r="G208" s="77">
        <v>0.0398</v>
      </c>
      <c r="H208" s="78">
        <v>0.0079</v>
      </c>
      <c r="I208" s="78">
        <v>0.0081</v>
      </c>
      <c r="J208" s="78">
        <v>0.0187</v>
      </c>
      <c r="K208" s="78">
        <v>0.0051</v>
      </c>
      <c r="L208" s="77">
        <v>0.0016</v>
      </c>
      <c r="M208" s="77">
        <v>0.0019</v>
      </c>
      <c r="N208" s="77">
        <v>0.0124</v>
      </c>
      <c r="O208" s="77">
        <f t="shared" si="10"/>
        <v>0.639</v>
      </c>
      <c r="P208" s="77">
        <v>0.0211</v>
      </c>
      <c r="Q208" s="77">
        <v>0.0415</v>
      </c>
      <c r="R208" s="77">
        <v>0</v>
      </c>
      <c r="S208" s="77">
        <v>0</v>
      </c>
      <c r="T208" s="94">
        <v>0.994</v>
      </c>
      <c r="U208" s="6">
        <v>0.994</v>
      </c>
      <c r="V208" s="16">
        <f aca="true" t="shared" si="12" ref="V208:V239">D208+E208+F208+G208+L208+M208+N208+O208+P208+Q208+R208+S208</f>
        <v>0.994</v>
      </c>
      <c r="W208" s="16">
        <f t="shared" si="11"/>
        <v>0</v>
      </c>
      <c r="X208" s="17"/>
      <c r="Y208" s="11"/>
    </row>
    <row r="209" spans="1:25" ht="11.25" customHeight="1">
      <c r="A209" s="202">
        <v>38</v>
      </c>
      <c r="B209" s="231" t="s">
        <v>39</v>
      </c>
      <c r="C209" s="76">
        <v>1</v>
      </c>
      <c r="D209" s="77">
        <v>0.0619</v>
      </c>
      <c r="E209" s="77">
        <v>0.166</v>
      </c>
      <c r="F209" s="77">
        <v>0.0008</v>
      </c>
      <c r="G209" s="77">
        <v>0.0389</v>
      </c>
      <c r="H209" s="78">
        <v>0.0057</v>
      </c>
      <c r="I209" s="78">
        <v>0.0057</v>
      </c>
      <c r="J209" s="78">
        <v>0.0257</v>
      </c>
      <c r="K209" s="78">
        <v>0.0019</v>
      </c>
      <c r="L209" s="77">
        <v>0.0011</v>
      </c>
      <c r="M209" s="77">
        <v>0.0012</v>
      </c>
      <c r="N209" s="77">
        <v>0.0162</v>
      </c>
      <c r="O209" s="77">
        <f t="shared" si="10"/>
        <v>0.6885000000000001</v>
      </c>
      <c r="P209" s="77">
        <v>0.0131</v>
      </c>
      <c r="Q209" s="77">
        <v>0.0483</v>
      </c>
      <c r="R209" s="77">
        <v>0</v>
      </c>
      <c r="S209" s="77">
        <v>0</v>
      </c>
      <c r="T209" s="94">
        <v>1.036</v>
      </c>
      <c r="U209" s="6">
        <v>1.036</v>
      </c>
      <c r="V209" s="16">
        <f t="shared" si="12"/>
        <v>1.036</v>
      </c>
      <c r="W209" s="16">
        <f t="shared" si="11"/>
        <v>0</v>
      </c>
      <c r="X209" s="17"/>
      <c r="Y209" s="11"/>
    </row>
    <row r="210" spans="1:25" ht="11.25" customHeight="1">
      <c r="A210" s="202"/>
      <c r="B210" s="231"/>
      <c r="C210" s="76">
        <v>2</v>
      </c>
      <c r="D210" s="77">
        <v>0.0619</v>
      </c>
      <c r="E210" s="77">
        <v>0.166</v>
      </c>
      <c r="F210" s="77">
        <v>0.0008</v>
      </c>
      <c r="G210" s="77">
        <v>0.0389</v>
      </c>
      <c r="H210" s="78">
        <v>0.0057</v>
      </c>
      <c r="I210" s="78">
        <v>0.0057</v>
      </c>
      <c r="J210" s="78">
        <v>0.0257</v>
      </c>
      <c r="K210" s="78">
        <v>0.0019</v>
      </c>
      <c r="L210" s="77">
        <v>0.0011</v>
      </c>
      <c r="M210" s="77">
        <v>0.0012</v>
      </c>
      <c r="N210" s="77">
        <v>0.0162</v>
      </c>
      <c r="O210" s="77">
        <f t="shared" si="10"/>
        <v>0.6034999999999999</v>
      </c>
      <c r="P210" s="77">
        <v>0.0131</v>
      </c>
      <c r="Q210" s="77">
        <v>0.0483</v>
      </c>
      <c r="R210" s="77">
        <v>0</v>
      </c>
      <c r="S210" s="77">
        <v>0</v>
      </c>
      <c r="T210" s="94">
        <v>0.951</v>
      </c>
      <c r="U210" s="6">
        <v>0.951</v>
      </c>
      <c r="V210" s="16">
        <f t="shared" si="12"/>
        <v>0.951</v>
      </c>
      <c r="W210" s="16">
        <f t="shared" si="11"/>
        <v>0</v>
      </c>
      <c r="X210" s="17"/>
      <c r="Y210" s="11"/>
    </row>
    <row r="211" spans="1:25" ht="11.25" customHeight="1">
      <c r="A211" s="202"/>
      <c r="B211" s="231"/>
      <c r="C211" s="76">
        <v>3</v>
      </c>
      <c r="D211" s="77">
        <v>0.0619</v>
      </c>
      <c r="E211" s="77">
        <v>0.166</v>
      </c>
      <c r="F211" s="77">
        <v>0.0008</v>
      </c>
      <c r="G211" s="77">
        <v>0.0389</v>
      </c>
      <c r="H211" s="78">
        <v>0.0057</v>
      </c>
      <c r="I211" s="78">
        <v>0.0057</v>
      </c>
      <c r="J211" s="78">
        <v>0.0257</v>
      </c>
      <c r="K211" s="78">
        <v>0.0019</v>
      </c>
      <c r="L211" s="77">
        <v>0.0011</v>
      </c>
      <c r="M211" s="77">
        <v>0.0012</v>
      </c>
      <c r="N211" s="77">
        <v>0.0162</v>
      </c>
      <c r="O211" s="77">
        <f t="shared" si="10"/>
        <v>0.5665</v>
      </c>
      <c r="P211" s="77">
        <v>0.0131</v>
      </c>
      <c r="Q211" s="77">
        <v>0.0483</v>
      </c>
      <c r="R211" s="77">
        <v>0</v>
      </c>
      <c r="S211" s="77">
        <v>0</v>
      </c>
      <c r="T211" s="94">
        <v>0.914</v>
      </c>
      <c r="U211" s="6">
        <v>0.914</v>
      </c>
      <c r="V211" s="16">
        <f t="shared" si="12"/>
        <v>0.914</v>
      </c>
      <c r="W211" s="16">
        <f t="shared" si="11"/>
        <v>0</v>
      </c>
      <c r="X211" s="17"/>
      <c r="Y211" s="11"/>
    </row>
    <row r="212" spans="1:25" ht="11.25" customHeight="1">
      <c r="A212" s="202"/>
      <c r="B212" s="231"/>
      <c r="C212" s="76">
        <v>4</v>
      </c>
      <c r="D212" s="77">
        <v>0.06194561403508772</v>
      </c>
      <c r="E212" s="77">
        <v>0.16603070175438597</v>
      </c>
      <c r="F212" s="77">
        <v>0.0007640350877192982</v>
      </c>
      <c r="G212" s="77">
        <v>0.03890701754385965</v>
      </c>
      <c r="H212" s="78">
        <v>0.005680614627288567</v>
      </c>
      <c r="I212" s="78">
        <v>0.005680614627288567</v>
      </c>
      <c r="J212" s="78">
        <v>0.025693198029799354</v>
      </c>
      <c r="K212" s="78">
        <v>0.001884453378757825</v>
      </c>
      <c r="L212" s="77">
        <v>0.0010578947368421053</v>
      </c>
      <c r="M212" s="77">
        <v>0.0012342105263157895</v>
      </c>
      <c r="N212" s="77">
        <v>0.01622105263157895</v>
      </c>
      <c r="O212" s="77">
        <f t="shared" si="10"/>
        <v>0.5234228070175438</v>
      </c>
      <c r="P212" s="77">
        <v>0.013106140350877194</v>
      </c>
      <c r="Q212" s="77">
        <v>0.04831052631578947</v>
      </c>
      <c r="R212" s="77">
        <v>0</v>
      </c>
      <c r="S212" s="77">
        <v>0</v>
      </c>
      <c r="T212" s="94">
        <v>0.871</v>
      </c>
      <c r="U212" s="6">
        <v>0.871</v>
      </c>
      <c r="V212" s="16">
        <f t="shared" si="12"/>
        <v>0.871</v>
      </c>
      <c r="W212" s="16">
        <f t="shared" si="11"/>
        <v>0</v>
      </c>
      <c r="X212" s="17"/>
      <c r="Y212" s="11"/>
    </row>
    <row r="213" spans="1:25" ht="11.25" customHeight="1">
      <c r="A213" s="202"/>
      <c r="B213" s="231"/>
      <c r="C213" s="76">
        <v>5</v>
      </c>
      <c r="D213" s="77">
        <v>0.0619</v>
      </c>
      <c r="E213" s="77">
        <v>0.166</v>
      </c>
      <c r="F213" s="77">
        <v>0.0008</v>
      </c>
      <c r="G213" s="77">
        <v>0.0389</v>
      </c>
      <c r="H213" s="78">
        <v>0.0057</v>
      </c>
      <c r="I213" s="78">
        <v>0.0057</v>
      </c>
      <c r="J213" s="78">
        <v>0.0257</v>
      </c>
      <c r="K213" s="78">
        <v>0.0019</v>
      </c>
      <c r="L213" s="77">
        <v>0.0011</v>
      </c>
      <c r="M213" s="77">
        <v>0.0012</v>
      </c>
      <c r="N213" s="77">
        <v>0.0162</v>
      </c>
      <c r="O213" s="77">
        <f t="shared" si="10"/>
        <v>0.6085</v>
      </c>
      <c r="P213" s="77">
        <v>0.0131</v>
      </c>
      <c r="Q213" s="77">
        <v>0.0483</v>
      </c>
      <c r="R213" s="77">
        <v>0</v>
      </c>
      <c r="S213" s="77">
        <v>0</v>
      </c>
      <c r="T213" s="94">
        <v>0.956</v>
      </c>
      <c r="U213" s="6">
        <v>0.956</v>
      </c>
      <c r="V213" s="16">
        <f t="shared" si="12"/>
        <v>0.9560000000000001</v>
      </c>
      <c r="W213" s="16">
        <f t="shared" si="11"/>
        <v>0</v>
      </c>
      <c r="X213" s="17"/>
      <c r="Y213" s="11"/>
    </row>
    <row r="214" spans="1:25" ht="11.25" customHeight="1">
      <c r="A214" s="202"/>
      <c r="B214" s="231"/>
      <c r="C214" s="76">
        <v>6</v>
      </c>
      <c r="D214" s="77">
        <v>0.0619</v>
      </c>
      <c r="E214" s="77">
        <v>0.166</v>
      </c>
      <c r="F214" s="77">
        <v>0.0008</v>
      </c>
      <c r="G214" s="77">
        <v>0.0389</v>
      </c>
      <c r="H214" s="78">
        <v>0.0057</v>
      </c>
      <c r="I214" s="78">
        <v>0.0057</v>
      </c>
      <c r="J214" s="78">
        <v>0.0257</v>
      </c>
      <c r="K214" s="78">
        <v>0.0019</v>
      </c>
      <c r="L214" s="77">
        <v>0.0011</v>
      </c>
      <c r="M214" s="77">
        <v>0.0012</v>
      </c>
      <c r="N214" s="77">
        <v>0.0162</v>
      </c>
      <c r="O214" s="77">
        <f t="shared" si="10"/>
        <v>0.6465000000000001</v>
      </c>
      <c r="P214" s="77">
        <v>0.0131</v>
      </c>
      <c r="Q214" s="77">
        <v>0.0483</v>
      </c>
      <c r="R214" s="77">
        <v>0</v>
      </c>
      <c r="S214" s="77">
        <v>0</v>
      </c>
      <c r="T214" s="94">
        <v>0.994</v>
      </c>
      <c r="U214" s="6">
        <v>0.994</v>
      </c>
      <c r="V214" s="16">
        <f t="shared" si="12"/>
        <v>0.9940000000000001</v>
      </c>
      <c r="W214" s="16">
        <f t="shared" si="11"/>
        <v>0</v>
      </c>
      <c r="X214" s="17"/>
      <c r="Y214" s="11"/>
    </row>
    <row r="215" spans="1:25" ht="11.25" customHeight="1">
      <c r="A215" s="106">
        <v>39</v>
      </c>
      <c r="B215" s="88" t="s">
        <v>40</v>
      </c>
      <c r="C215" s="76">
        <v>1</v>
      </c>
      <c r="D215" s="77">
        <v>0.018832128</v>
      </c>
      <c r="E215" s="77">
        <v>0.068747392</v>
      </c>
      <c r="F215" s="77">
        <v>0.001316224</v>
      </c>
      <c r="G215" s="77">
        <v>0.013769728</v>
      </c>
      <c r="H215" s="78">
        <v>0</v>
      </c>
      <c r="I215" s="78">
        <v>0.010862061046594103</v>
      </c>
      <c r="J215" s="78">
        <v>0</v>
      </c>
      <c r="K215" s="78">
        <v>0.002910046277602807</v>
      </c>
      <c r="L215" s="77">
        <v>0.001316224</v>
      </c>
      <c r="M215" s="77">
        <v>0.00151872</v>
      </c>
      <c r="N215" s="77">
        <v>0.0164528</v>
      </c>
      <c r="O215" s="77">
        <f t="shared" si="10"/>
        <v>0.625054528</v>
      </c>
      <c r="P215" s="77">
        <v>0.004606784</v>
      </c>
      <c r="Q215" s="77">
        <v>0.039385472</v>
      </c>
      <c r="R215" s="77">
        <v>0</v>
      </c>
      <c r="S215" s="77">
        <v>0</v>
      </c>
      <c r="T215" s="94">
        <v>0.791</v>
      </c>
      <c r="U215" s="6">
        <v>0.791</v>
      </c>
      <c r="V215" s="16">
        <f t="shared" si="12"/>
        <v>0.791</v>
      </c>
      <c r="W215" s="16">
        <f t="shared" si="11"/>
        <v>0</v>
      </c>
      <c r="X215" s="17"/>
      <c r="Y215" s="11"/>
    </row>
    <row r="216" spans="1:25" ht="11.25" customHeight="1">
      <c r="A216" s="202">
        <v>40</v>
      </c>
      <c r="B216" s="231" t="s">
        <v>41</v>
      </c>
      <c r="C216" s="76">
        <v>1</v>
      </c>
      <c r="D216" s="77">
        <v>0.0332</v>
      </c>
      <c r="E216" s="77">
        <v>0.1762</v>
      </c>
      <c r="F216" s="77">
        <v>0.0008</v>
      </c>
      <c r="G216" s="77">
        <v>0.0514</v>
      </c>
      <c r="H216" s="78">
        <v>0.0078</v>
      </c>
      <c r="I216" s="78">
        <v>0.0078</v>
      </c>
      <c r="J216" s="78">
        <v>0.0288</v>
      </c>
      <c r="K216" s="78">
        <v>0.007</v>
      </c>
      <c r="L216" s="77">
        <v>0.001</v>
      </c>
      <c r="M216" s="77">
        <v>0.0012</v>
      </c>
      <c r="N216" s="77">
        <v>0.0161</v>
      </c>
      <c r="O216" s="77">
        <f t="shared" si="10"/>
        <v>0.7003000000000001</v>
      </c>
      <c r="P216" s="77">
        <v>0.0068</v>
      </c>
      <c r="Q216" s="77">
        <v>0.049</v>
      </c>
      <c r="R216" s="77">
        <v>0</v>
      </c>
      <c r="S216" s="77">
        <v>0</v>
      </c>
      <c r="T216" s="94">
        <v>1.036</v>
      </c>
      <c r="U216" s="6">
        <v>1.036</v>
      </c>
      <c r="V216" s="16">
        <f t="shared" si="12"/>
        <v>1.0360000000000003</v>
      </c>
      <c r="W216" s="16">
        <f t="shared" si="11"/>
        <v>0</v>
      </c>
      <c r="X216" s="17"/>
      <c r="Y216" s="11"/>
    </row>
    <row r="217" spans="1:25" ht="11.25" customHeight="1">
      <c r="A217" s="202"/>
      <c r="B217" s="231"/>
      <c r="C217" s="76">
        <v>2</v>
      </c>
      <c r="D217" s="77">
        <v>0.0332</v>
      </c>
      <c r="E217" s="77">
        <v>0.1762</v>
      </c>
      <c r="F217" s="77">
        <v>0.0008</v>
      </c>
      <c r="G217" s="77">
        <v>0.0514</v>
      </c>
      <c r="H217" s="78">
        <v>0.0078</v>
      </c>
      <c r="I217" s="78">
        <v>0.0078</v>
      </c>
      <c r="J217" s="78">
        <v>0.0288</v>
      </c>
      <c r="K217" s="78">
        <v>0.007</v>
      </c>
      <c r="L217" s="77">
        <v>0.001</v>
      </c>
      <c r="M217" s="77">
        <v>0.0012</v>
      </c>
      <c r="N217" s="77">
        <v>0.0161</v>
      </c>
      <c r="O217" s="77">
        <f t="shared" si="10"/>
        <v>0.6153</v>
      </c>
      <c r="P217" s="77">
        <v>0.0068</v>
      </c>
      <c r="Q217" s="77">
        <v>0.049</v>
      </c>
      <c r="R217" s="77">
        <v>0</v>
      </c>
      <c r="S217" s="77">
        <v>0</v>
      </c>
      <c r="T217" s="94">
        <v>0.951</v>
      </c>
      <c r="U217" s="6">
        <v>0.951</v>
      </c>
      <c r="V217" s="16">
        <f t="shared" si="12"/>
        <v>0.9510000000000001</v>
      </c>
      <c r="W217" s="16">
        <f t="shared" si="11"/>
        <v>0</v>
      </c>
      <c r="X217" s="17"/>
      <c r="Y217" s="11"/>
    </row>
    <row r="218" spans="1:25" ht="11.25" customHeight="1">
      <c r="A218" s="202"/>
      <c r="B218" s="231"/>
      <c r="C218" s="76">
        <v>3</v>
      </c>
      <c r="D218" s="77">
        <v>0.0332</v>
      </c>
      <c r="E218" s="77">
        <v>0.1762</v>
      </c>
      <c r="F218" s="77">
        <v>0.0008</v>
      </c>
      <c r="G218" s="77">
        <v>0.0514</v>
      </c>
      <c r="H218" s="78">
        <v>0.0078</v>
      </c>
      <c r="I218" s="78">
        <v>0.0078</v>
      </c>
      <c r="J218" s="78">
        <v>0.0288</v>
      </c>
      <c r="K218" s="78">
        <v>0.007</v>
      </c>
      <c r="L218" s="77">
        <v>0.001</v>
      </c>
      <c r="M218" s="77">
        <v>0.0012</v>
      </c>
      <c r="N218" s="77">
        <v>0.0161</v>
      </c>
      <c r="O218" s="77">
        <f t="shared" si="10"/>
        <v>0.5783</v>
      </c>
      <c r="P218" s="77">
        <v>0.0068</v>
      </c>
      <c r="Q218" s="77">
        <v>0.049</v>
      </c>
      <c r="R218" s="77">
        <v>0</v>
      </c>
      <c r="S218" s="77">
        <v>0</v>
      </c>
      <c r="T218" s="94">
        <v>0.914</v>
      </c>
      <c r="U218" s="6">
        <v>0.914</v>
      </c>
      <c r="V218" s="16">
        <f t="shared" si="12"/>
        <v>0.9140000000000001</v>
      </c>
      <c r="W218" s="16">
        <f t="shared" si="11"/>
        <v>0</v>
      </c>
      <c r="X218" s="17"/>
      <c r="Y218" s="11"/>
    </row>
    <row r="219" spans="1:25" ht="11.25" customHeight="1">
      <c r="A219" s="202"/>
      <c r="B219" s="231"/>
      <c r="C219" s="76">
        <v>4</v>
      </c>
      <c r="D219" s="77">
        <v>0.033173246632605666</v>
      </c>
      <c r="E219" s="77">
        <v>0.17621120031849247</v>
      </c>
      <c r="F219" s="77">
        <v>0.0008091035764050162</v>
      </c>
      <c r="G219" s="77">
        <v>0.05137807710171853</v>
      </c>
      <c r="H219" s="78">
        <v>0.007800128706030567</v>
      </c>
      <c r="I219" s="78">
        <v>0.007800128706030567</v>
      </c>
      <c r="J219" s="78">
        <v>0.028761369902881636</v>
      </c>
      <c r="K219" s="78">
        <v>0.006988792079596842</v>
      </c>
      <c r="L219" s="77">
        <v>0.000982482914206091</v>
      </c>
      <c r="M219" s="77">
        <v>0.001155862252007166</v>
      </c>
      <c r="N219" s="77">
        <v>0.016066485302899607</v>
      </c>
      <c r="O219" s="77">
        <f t="shared" si="10"/>
        <v>0.5354531882423197</v>
      </c>
      <c r="P219" s="77">
        <v>0.006819587286842279</v>
      </c>
      <c r="Q219" s="77">
        <v>0.04895076637250348</v>
      </c>
      <c r="R219" s="77">
        <v>0</v>
      </c>
      <c r="S219" s="77">
        <v>0</v>
      </c>
      <c r="T219" s="94">
        <v>0.871</v>
      </c>
      <c r="U219" s="6">
        <v>0.871</v>
      </c>
      <c r="V219" s="16">
        <f t="shared" si="12"/>
        <v>0.8710000000000001</v>
      </c>
      <c r="W219" s="16">
        <f t="shared" si="11"/>
        <v>0</v>
      </c>
      <c r="X219" s="17"/>
      <c r="Y219" s="11"/>
    </row>
    <row r="220" spans="1:25" ht="11.25" customHeight="1">
      <c r="A220" s="202"/>
      <c r="B220" s="231"/>
      <c r="C220" s="76">
        <v>5</v>
      </c>
      <c r="D220" s="77">
        <v>0.0332</v>
      </c>
      <c r="E220" s="77">
        <v>0.1762</v>
      </c>
      <c r="F220" s="77">
        <v>0.0008</v>
      </c>
      <c r="G220" s="77">
        <v>0.0514</v>
      </c>
      <c r="H220" s="78">
        <v>0.0078</v>
      </c>
      <c r="I220" s="78">
        <v>0.0078</v>
      </c>
      <c r="J220" s="78">
        <v>0.0288</v>
      </c>
      <c r="K220" s="78">
        <v>0.007</v>
      </c>
      <c r="L220" s="77">
        <v>0.001</v>
      </c>
      <c r="M220" s="77">
        <v>0.0012</v>
      </c>
      <c r="N220" s="77">
        <v>0.0161</v>
      </c>
      <c r="O220" s="77">
        <f t="shared" si="10"/>
        <v>0.6203000000000001</v>
      </c>
      <c r="P220" s="77">
        <v>0.0068</v>
      </c>
      <c r="Q220" s="77">
        <v>0.049</v>
      </c>
      <c r="R220" s="77">
        <v>0</v>
      </c>
      <c r="S220" s="77">
        <v>0</v>
      </c>
      <c r="T220" s="94">
        <v>0.956</v>
      </c>
      <c r="U220" s="6">
        <v>0.956</v>
      </c>
      <c r="V220" s="16">
        <f t="shared" si="12"/>
        <v>0.9560000000000002</v>
      </c>
      <c r="W220" s="16">
        <f t="shared" si="11"/>
        <v>0</v>
      </c>
      <c r="X220" s="17"/>
      <c r="Y220" s="11"/>
    </row>
    <row r="221" spans="1:25" ht="11.25" customHeight="1">
      <c r="A221" s="202"/>
      <c r="B221" s="231"/>
      <c r="C221" s="76">
        <v>6</v>
      </c>
      <c r="D221" s="77">
        <v>0.0332</v>
      </c>
      <c r="E221" s="77">
        <v>0.1762</v>
      </c>
      <c r="F221" s="77">
        <v>0.0008</v>
      </c>
      <c r="G221" s="77">
        <v>0.0514</v>
      </c>
      <c r="H221" s="78">
        <v>0.0078</v>
      </c>
      <c r="I221" s="78">
        <v>0.0078</v>
      </c>
      <c r="J221" s="78">
        <v>0.0288</v>
      </c>
      <c r="K221" s="78">
        <v>0.007</v>
      </c>
      <c r="L221" s="77">
        <v>0.001</v>
      </c>
      <c r="M221" s="77">
        <v>0.0012</v>
      </c>
      <c r="N221" s="77">
        <v>0.0161</v>
      </c>
      <c r="O221" s="77">
        <f t="shared" si="10"/>
        <v>0.6583000000000001</v>
      </c>
      <c r="P221" s="77">
        <v>0.0068</v>
      </c>
      <c r="Q221" s="77">
        <v>0.049</v>
      </c>
      <c r="R221" s="77">
        <v>0</v>
      </c>
      <c r="S221" s="77">
        <v>0</v>
      </c>
      <c r="T221" s="94">
        <v>0.994</v>
      </c>
      <c r="U221" s="6">
        <v>0.994</v>
      </c>
      <c r="V221" s="16">
        <f t="shared" si="12"/>
        <v>0.9940000000000002</v>
      </c>
      <c r="W221" s="16">
        <f t="shared" si="11"/>
        <v>0</v>
      </c>
      <c r="X221" s="17"/>
      <c r="Y221" s="11"/>
    </row>
    <row r="222" spans="1:25" ht="11.25" customHeight="1">
      <c r="A222" s="106">
        <v>41</v>
      </c>
      <c r="B222" s="88" t="s">
        <v>42</v>
      </c>
      <c r="C222" s="76">
        <v>1</v>
      </c>
      <c r="D222" s="77">
        <v>0.011990635304462519</v>
      </c>
      <c r="E222" s="77">
        <v>0.015094438338096284</v>
      </c>
      <c r="F222" s="77">
        <v>0.00016104638382061993</v>
      </c>
      <c r="G222" s="77">
        <v>0.02538676632226863</v>
      </c>
      <c r="H222" s="78">
        <v>0</v>
      </c>
      <c r="I222" s="78">
        <v>0.013098769505869941</v>
      </c>
      <c r="J222" s="78">
        <v>0</v>
      </c>
      <c r="K222" s="78">
        <v>0.012281524053265772</v>
      </c>
      <c r="L222" s="77">
        <v>0.0009809188832710486</v>
      </c>
      <c r="M222" s="77">
        <v>0.0011126841063970102</v>
      </c>
      <c r="N222" s="77">
        <v>0.004245768300725435</v>
      </c>
      <c r="O222" s="77">
        <f t="shared" si="10"/>
        <v>0.21375247307100462</v>
      </c>
      <c r="P222" s="77">
        <v>0.004582501648714003</v>
      </c>
      <c r="Q222" s="77">
        <v>0.055692767641239836</v>
      </c>
      <c r="R222" s="77">
        <v>0</v>
      </c>
      <c r="S222" s="77"/>
      <c r="T222" s="94">
        <v>0.333</v>
      </c>
      <c r="U222" s="5">
        <v>0.333</v>
      </c>
      <c r="V222" s="16">
        <f t="shared" si="12"/>
        <v>0.33299999999999996</v>
      </c>
      <c r="W222" s="16">
        <f t="shared" si="11"/>
        <v>0</v>
      </c>
      <c r="X222" s="17"/>
      <c r="Y222" s="11"/>
    </row>
    <row r="223" spans="1:25" ht="11.25" customHeight="1">
      <c r="A223" s="106">
        <v>42</v>
      </c>
      <c r="B223" s="88" t="s">
        <v>43</v>
      </c>
      <c r="C223" s="76">
        <v>1</v>
      </c>
      <c r="D223" s="77">
        <v>0.022866373066002203</v>
      </c>
      <c r="E223" s="77">
        <v>0.032225183983311124</v>
      </c>
      <c r="F223" s="77">
        <v>0.00094552935040853</v>
      </c>
      <c r="G223" s="77">
        <v>0.01595821985281335</v>
      </c>
      <c r="H223" s="78">
        <v>0</v>
      </c>
      <c r="I223" s="78">
        <v>0.008235168706546553</v>
      </c>
      <c r="J223" s="78">
        <v>0</v>
      </c>
      <c r="K223" s="78">
        <v>0.0077213682175893755</v>
      </c>
      <c r="L223" s="77">
        <v>0.000791157211566321</v>
      </c>
      <c r="M223" s="77">
        <v>0.0009069363156979777</v>
      </c>
      <c r="N223" s="77">
        <v>0.0055188039636089705</v>
      </c>
      <c r="O223" s="77">
        <f t="shared" si="10"/>
        <v>0.19475974966680187</v>
      </c>
      <c r="P223" s="77">
        <v>0.008625543257808425</v>
      </c>
      <c r="Q223" s="77">
        <v>0.05040250333198123</v>
      </c>
      <c r="R223" s="77">
        <v>0</v>
      </c>
      <c r="S223" s="77">
        <v>0</v>
      </c>
      <c r="T223" s="94">
        <v>0.333</v>
      </c>
      <c r="U223" s="5">
        <v>0.333</v>
      </c>
      <c r="V223" s="16">
        <f t="shared" si="12"/>
        <v>0.33299999999999996</v>
      </c>
      <c r="W223" s="16">
        <f t="shared" si="11"/>
        <v>0</v>
      </c>
      <c r="X223" s="17"/>
      <c r="Y223" s="11"/>
    </row>
    <row r="224" spans="1:25" ht="11.25" customHeight="1">
      <c r="A224" s="106">
        <v>43</v>
      </c>
      <c r="B224" s="88" t="s">
        <v>44</v>
      </c>
      <c r="C224" s="76">
        <v>1</v>
      </c>
      <c r="D224" s="77">
        <v>0.01347815218958804</v>
      </c>
      <c r="E224" s="77">
        <v>0.018088256501466136</v>
      </c>
      <c r="F224" s="77"/>
      <c r="G224" s="77">
        <v>0.022906455799644287</v>
      </c>
      <c r="H224" s="78">
        <v>0</v>
      </c>
      <c r="I224" s="78">
        <v>0.013089827918635952</v>
      </c>
      <c r="J224" s="78">
        <v>0</v>
      </c>
      <c r="K224" s="78">
        <v>0.009818516356190705</v>
      </c>
      <c r="L224" s="77">
        <v>0.0009284237850310053</v>
      </c>
      <c r="M224" s="77">
        <v>0.0010724895447771958</v>
      </c>
      <c r="N224" s="77">
        <v>0.0046741335384319575</v>
      </c>
      <c r="O224" s="77">
        <f t="shared" si="10"/>
        <v>0.20975974619045332</v>
      </c>
      <c r="P224" s="77">
        <v>0.006098783829255397</v>
      </c>
      <c r="Q224" s="77">
        <v>0.0559935586213527</v>
      </c>
      <c r="R224" s="77">
        <v>0</v>
      </c>
      <c r="S224" s="77">
        <v>0</v>
      </c>
      <c r="T224" s="94">
        <v>0.333</v>
      </c>
      <c r="U224" s="5">
        <v>0.333</v>
      </c>
      <c r="V224" s="16">
        <f t="shared" si="12"/>
        <v>0.333</v>
      </c>
      <c r="W224" s="16">
        <f t="shared" si="11"/>
        <v>0</v>
      </c>
      <c r="X224" s="17"/>
      <c r="Y224" s="11"/>
    </row>
    <row r="225" spans="1:25" ht="11.25" customHeight="1">
      <c r="A225" s="202">
        <v>44</v>
      </c>
      <c r="B225" s="231" t="s">
        <v>45</v>
      </c>
      <c r="C225" s="76">
        <v>1</v>
      </c>
      <c r="D225" s="77">
        <v>0.0607</v>
      </c>
      <c r="E225" s="77">
        <v>0.0856</v>
      </c>
      <c r="F225" s="77">
        <v>0.0005</v>
      </c>
      <c r="G225" s="77">
        <v>0.0353</v>
      </c>
      <c r="H225" s="78">
        <v>0</v>
      </c>
      <c r="I225" s="78">
        <v>0.0091</v>
      </c>
      <c r="J225" s="78">
        <v>0.02</v>
      </c>
      <c r="K225" s="78">
        <v>0.0062</v>
      </c>
      <c r="L225" s="77">
        <v>0.0008</v>
      </c>
      <c r="M225" s="77">
        <v>0.001</v>
      </c>
      <c r="N225" s="77">
        <v>0.0151</v>
      </c>
      <c r="O225" s="77">
        <f t="shared" si="10"/>
        <v>0.7633</v>
      </c>
      <c r="P225" s="77">
        <v>0.0221</v>
      </c>
      <c r="Q225" s="77">
        <v>0.0146</v>
      </c>
      <c r="R225" s="77">
        <v>0</v>
      </c>
      <c r="S225" s="77"/>
      <c r="T225" s="94">
        <v>0.999</v>
      </c>
      <c r="U225" s="5">
        <v>0.999</v>
      </c>
      <c r="V225" s="16">
        <f t="shared" si="12"/>
        <v>0.9989999999999999</v>
      </c>
      <c r="W225" s="16">
        <f t="shared" si="11"/>
        <v>0</v>
      </c>
      <c r="X225" s="17"/>
      <c r="Y225" s="11"/>
    </row>
    <row r="226" spans="1:25" ht="11.25" customHeight="1">
      <c r="A226" s="202"/>
      <c r="B226" s="231"/>
      <c r="C226" s="76">
        <v>2</v>
      </c>
      <c r="D226" s="77">
        <v>0.0607</v>
      </c>
      <c r="E226" s="77">
        <v>0.0856</v>
      </c>
      <c r="F226" s="77">
        <v>0.0005</v>
      </c>
      <c r="G226" s="77">
        <v>0.0353</v>
      </c>
      <c r="H226" s="78">
        <v>0</v>
      </c>
      <c r="I226" s="78">
        <v>0.0091</v>
      </c>
      <c r="J226" s="78">
        <v>0.02</v>
      </c>
      <c r="K226" s="78">
        <v>0.0062</v>
      </c>
      <c r="L226" s="77">
        <v>0.0008</v>
      </c>
      <c r="M226" s="77">
        <v>0.001</v>
      </c>
      <c r="N226" s="77">
        <v>0.0151</v>
      </c>
      <c r="O226" s="77">
        <f t="shared" si="10"/>
        <v>0.7633</v>
      </c>
      <c r="P226" s="77">
        <v>0.0221</v>
      </c>
      <c r="Q226" s="77">
        <v>0.0146</v>
      </c>
      <c r="R226" s="77">
        <v>0</v>
      </c>
      <c r="S226" s="77"/>
      <c r="T226" s="94">
        <v>0.999</v>
      </c>
      <c r="U226" s="5">
        <v>0.999</v>
      </c>
      <c r="V226" s="16">
        <f t="shared" si="12"/>
        <v>0.9989999999999999</v>
      </c>
      <c r="W226" s="16">
        <f t="shared" si="11"/>
        <v>0</v>
      </c>
      <c r="X226" s="17"/>
      <c r="Y226" s="11"/>
    </row>
    <row r="227" spans="1:25" ht="11.25" customHeight="1">
      <c r="A227" s="202"/>
      <c r="B227" s="231"/>
      <c r="C227" s="76">
        <v>4</v>
      </c>
      <c r="D227" s="77">
        <v>0.06065473015152375</v>
      </c>
      <c r="E227" s="77">
        <v>0.08563634299982976</v>
      </c>
      <c r="F227" s="77">
        <v>0.00045354974178536976</v>
      </c>
      <c r="G227" s="77">
        <v>0.03525588786107485</v>
      </c>
      <c r="H227" s="78">
        <v>0</v>
      </c>
      <c r="I227" s="78">
        <v>0.00907340720273473</v>
      </c>
      <c r="J227" s="78">
        <v>0.020005223109644053</v>
      </c>
      <c r="K227" s="78">
        <v>0.006188818360201888</v>
      </c>
      <c r="L227" s="77">
        <v>0.0008344588842857955</v>
      </c>
      <c r="M227" s="77">
        <v>0.0009909199250893819</v>
      </c>
      <c r="N227" s="77">
        <v>0.015124567277680042</v>
      </c>
      <c r="O227" s="77">
        <f t="shared" si="10"/>
        <v>0.5519582316554111</v>
      </c>
      <c r="P227" s="77">
        <v>0.02211316043357358</v>
      </c>
      <c r="Q227" s="77">
        <v>0.14597815106974632</v>
      </c>
      <c r="R227" s="77">
        <v>0</v>
      </c>
      <c r="S227" s="77">
        <v>0</v>
      </c>
      <c r="T227" s="94">
        <v>0.919</v>
      </c>
      <c r="U227" s="5">
        <v>0.919</v>
      </c>
      <c r="V227" s="16">
        <f t="shared" si="12"/>
        <v>0.919</v>
      </c>
      <c r="W227" s="16">
        <f t="shared" si="11"/>
        <v>0</v>
      </c>
      <c r="X227" s="17"/>
      <c r="Y227" s="11"/>
    </row>
    <row r="228" spans="1:25" ht="11.25" customHeight="1">
      <c r="A228" s="202">
        <v>45</v>
      </c>
      <c r="B228" s="231" t="s">
        <v>46</v>
      </c>
      <c r="C228" s="76">
        <v>1</v>
      </c>
      <c r="D228" s="77">
        <v>0.0698</v>
      </c>
      <c r="E228" s="77">
        <v>0.1446</v>
      </c>
      <c r="F228" s="77">
        <v>0.0007</v>
      </c>
      <c r="G228" s="77">
        <v>0.0209</v>
      </c>
      <c r="H228" s="78">
        <v>0.0026</v>
      </c>
      <c r="I228" s="78">
        <v>0.0028</v>
      </c>
      <c r="J228" s="78">
        <v>0.011</v>
      </c>
      <c r="K228" s="78">
        <v>0.0044</v>
      </c>
      <c r="L228" s="77">
        <v>0.001</v>
      </c>
      <c r="M228" s="77">
        <v>0.0011</v>
      </c>
      <c r="N228" s="77">
        <v>0.0157</v>
      </c>
      <c r="O228" s="77">
        <f t="shared" si="10"/>
        <v>0.7166000000000001</v>
      </c>
      <c r="P228" s="77">
        <v>0.0208</v>
      </c>
      <c r="Q228" s="77">
        <v>0.0448</v>
      </c>
      <c r="R228" s="77">
        <v>0.048</v>
      </c>
      <c r="S228" s="77">
        <v>0.8</v>
      </c>
      <c r="T228" s="94">
        <v>1.8840000000000001</v>
      </c>
      <c r="U228" s="5">
        <v>1.084</v>
      </c>
      <c r="V228" s="16">
        <f t="shared" si="12"/>
        <v>1.8840000000000003</v>
      </c>
      <c r="W228" s="16">
        <f t="shared" si="11"/>
        <v>0</v>
      </c>
      <c r="X228" s="17"/>
      <c r="Y228" s="11"/>
    </row>
    <row r="229" spans="1:25" ht="11.25" customHeight="1">
      <c r="A229" s="202"/>
      <c r="B229" s="231"/>
      <c r="C229" s="76">
        <v>2</v>
      </c>
      <c r="D229" s="77">
        <v>0.0698</v>
      </c>
      <c r="E229" s="77">
        <v>0.1446</v>
      </c>
      <c r="F229" s="77">
        <v>0.0007</v>
      </c>
      <c r="G229" s="77">
        <v>0.0209</v>
      </c>
      <c r="H229" s="78">
        <v>0.0026</v>
      </c>
      <c r="I229" s="78">
        <v>0.0028</v>
      </c>
      <c r="J229" s="78">
        <v>0.011</v>
      </c>
      <c r="K229" s="78">
        <v>0.0044</v>
      </c>
      <c r="L229" s="77">
        <v>0.001</v>
      </c>
      <c r="M229" s="77">
        <v>0.0011</v>
      </c>
      <c r="N229" s="77">
        <v>0.0157</v>
      </c>
      <c r="O229" s="77">
        <f t="shared" si="10"/>
        <v>0.6315999999999999</v>
      </c>
      <c r="P229" s="77">
        <v>0.0208</v>
      </c>
      <c r="Q229" s="77">
        <v>0.0448</v>
      </c>
      <c r="R229" s="77">
        <v>0.048</v>
      </c>
      <c r="S229" s="77">
        <v>0.8</v>
      </c>
      <c r="T229" s="94">
        <v>1.799</v>
      </c>
      <c r="U229" s="5">
        <v>0.999</v>
      </c>
      <c r="V229" s="16">
        <f t="shared" si="12"/>
        <v>1.799</v>
      </c>
      <c r="W229" s="16">
        <f t="shared" si="11"/>
        <v>0</v>
      </c>
      <c r="X229" s="17"/>
      <c r="Y229" s="11"/>
    </row>
    <row r="230" spans="1:25" ht="11.25" customHeight="1">
      <c r="A230" s="202"/>
      <c r="B230" s="231"/>
      <c r="C230" s="76">
        <v>3</v>
      </c>
      <c r="D230" s="77">
        <v>0.0698</v>
      </c>
      <c r="E230" s="77">
        <v>0.1446</v>
      </c>
      <c r="F230" s="77">
        <v>0.0007</v>
      </c>
      <c r="G230" s="77">
        <v>0.0209</v>
      </c>
      <c r="H230" s="78">
        <v>0.0026</v>
      </c>
      <c r="I230" s="78">
        <v>0.0028</v>
      </c>
      <c r="J230" s="78">
        <v>0.011</v>
      </c>
      <c r="K230" s="78">
        <v>0.0044</v>
      </c>
      <c r="L230" s="77">
        <v>0.001</v>
      </c>
      <c r="M230" s="77">
        <v>0.0011</v>
      </c>
      <c r="N230" s="77">
        <v>0.0157</v>
      </c>
      <c r="O230" s="77">
        <f t="shared" si="10"/>
        <v>0.5946</v>
      </c>
      <c r="P230" s="77">
        <v>0.0208</v>
      </c>
      <c r="Q230" s="77">
        <v>0.0448</v>
      </c>
      <c r="R230" s="77">
        <v>0.048</v>
      </c>
      <c r="S230" s="77">
        <v>0.8</v>
      </c>
      <c r="T230" s="94">
        <v>1.762</v>
      </c>
      <c r="U230" s="5">
        <v>0.962</v>
      </c>
      <c r="V230" s="16">
        <f t="shared" si="12"/>
        <v>1.762</v>
      </c>
      <c r="W230" s="16">
        <f t="shared" si="11"/>
        <v>0</v>
      </c>
      <c r="X230" s="17"/>
      <c r="Y230" s="11"/>
    </row>
    <row r="231" spans="1:25" ht="11.25" customHeight="1">
      <c r="A231" s="202"/>
      <c r="B231" s="231"/>
      <c r="C231" s="76">
        <v>4</v>
      </c>
      <c r="D231" s="77">
        <v>0.06981881575727919</v>
      </c>
      <c r="E231" s="77">
        <v>0.14464075116222166</v>
      </c>
      <c r="F231" s="77">
        <v>0.0007307927575238561</v>
      </c>
      <c r="G231" s="77">
        <v>0.020855701003180818</v>
      </c>
      <c r="H231" s="78">
        <v>0.00263304210821592</v>
      </c>
      <c r="I231" s="78">
        <v>0.0027789747666285207</v>
      </c>
      <c r="J231" s="78">
        <v>0.011045017489570822</v>
      </c>
      <c r="K231" s="78">
        <v>0.004388403513693201</v>
      </c>
      <c r="L231" s="77">
        <v>0.0010118668950330316</v>
      </c>
      <c r="M231" s="77">
        <v>0.0011242965500367018</v>
      </c>
      <c r="N231" s="77">
        <v>0.015740151700513825</v>
      </c>
      <c r="O231" s="77">
        <f t="shared" si="10"/>
        <v>0.5514674577930022</v>
      </c>
      <c r="P231" s="77">
        <v>0.02079948617567898</v>
      </c>
      <c r="Q231" s="77">
        <v>0.04480321751896256</v>
      </c>
      <c r="R231" s="77">
        <v>0.048007462686567165</v>
      </c>
      <c r="S231" s="77">
        <v>0.8</v>
      </c>
      <c r="T231" s="94">
        <v>1.719</v>
      </c>
      <c r="U231" s="5">
        <v>0.919</v>
      </c>
      <c r="V231" s="16">
        <f t="shared" si="12"/>
        <v>1.7189999999999999</v>
      </c>
      <c r="W231" s="16">
        <f t="shared" si="11"/>
        <v>0</v>
      </c>
      <c r="X231" s="17"/>
      <c r="Y231" s="11"/>
    </row>
    <row r="232" spans="1:25" ht="11.25" customHeight="1">
      <c r="A232" s="202"/>
      <c r="B232" s="231"/>
      <c r="C232" s="76">
        <v>5</v>
      </c>
      <c r="D232" s="77">
        <v>0.0698</v>
      </c>
      <c r="E232" s="77">
        <v>0.1446</v>
      </c>
      <c r="F232" s="77">
        <v>0.0007</v>
      </c>
      <c r="G232" s="77">
        <v>0.0209</v>
      </c>
      <c r="H232" s="78">
        <v>0.0026</v>
      </c>
      <c r="I232" s="78">
        <v>0.0028</v>
      </c>
      <c r="J232" s="78">
        <v>0.011</v>
      </c>
      <c r="K232" s="78">
        <v>0.0044</v>
      </c>
      <c r="L232" s="77">
        <v>0.001</v>
      </c>
      <c r="M232" s="77">
        <v>0.0011</v>
      </c>
      <c r="N232" s="77">
        <v>0.0157</v>
      </c>
      <c r="O232" s="77">
        <f t="shared" si="10"/>
        <v>0.6366</v>
      </c>
      <c r="P232" s="77">
        <v>0.0208</v>
      </c>
      <c r="Q232" s="77">
        <v>0.0448</v>
      </c>
      <c r="R232" s="77">
        <v>0.048</v>
      </c>
      <c r="S232" s="77">
        <v>0.8</v>
      </c>
      <c r="T232" s="94">
        <v>1.804</v>
      </c>
      <c r="U232" s="5">
        <v>1.004</v>
      </c>
      <c r="V232" s="16">
        <f t="shared" si="12"/>
        <v>1.804</v>
      </c>
      <c r="W232" s="16">
        <f t="shared" si="11"/>
        <v>0</v>
      </c>
      <c r="X232" s="17"/>
      <c r="Y232" s="11"/>
    </row>
    <row r="233" spans="1:25" ht="11.25" customHeight="1">
      <c r="A233" s="202"/>
      <c r="B233" s="231"/>
      <c r="C233" s="76">
        <v>6</v>
      </c>
      <c r="D233" s="77">
        <v>0.0698</v>
      </c>
      <c r="E233" s="77">
        <v>0.1446</v>
      </c>
      <c r="F233" s="77">
        <v>0.0007</v>
      </c>
      <c r="G233" s="77">
        <v>0.0209</v>
      </c>
      <c r="H233" s="78">
        <v>0.0026</v>
      </c>
      <c r="I233" s="78">
        <v>0.0028</v>
      </c>
      <c r="J233" s="78">
        <v>0.011</v>
      </c>
      <c r="K233" s="78">
        <v>0.0044</v>
      </c>
      <c r="L233" s="77">
        <v>0.001</v>
      </c>
      <c r="M233" s="77">
        <v>0.0011</v>
      </c>
      <c r="N233" s="77">
        <v>0.0157</v>
      </c>
      <c r="O233" s="77">
        <f t="shared" si="10"/>
        <v>0.6746000000000001</v>
      </c>
      <c r="P233" s="77">
        <v>0.0208</v>
      </c>
      <c r="Q233" s="77">
        <v>0.0448</v>
      </c>
      <c r="R233" s="77">
        <v>0.048</v>
      </c>
      <c r="S233" s="77">
        <v>0.8</v>
      </c>
      <c r="T233" s="94">
        <v>1.842</v>
      </c>
      <c r="U233" s="5">
        <v>1.042</v>
      </c>
      <c r="V233" s="16">
        <f t="shared" si="12"/>
        <v>1.842</v>
      </c>
      <c r="W233" s="16">
        <f t="shared" si="11"/>
        <v>0</v>
      </c>
      <c r="X233" s="17"/>
      <c r="Y233" s="11"/>
    </row>
    <row r="234" spans="1:25" ht="11.25" customHeight="1">
      <c r="A234" s="202">
        <v>46</v>
      </c>
      <c r="B234" s="231" t="s">
        <v>47</v>
      </c>
      <c r="C234" s="76">
        <v>1</v>
      </c>
      <c r="D234" s="77">
        <v>0.0386</v>
      </c>
      <c r="E234" s="77">
        <v>0.099</v>
      </c>
      <c r="F234" s="77">
        <v>0.0011</v>
      </c>
      <c r="G234" s="77">
        <v>0.0944</v>
      </c>
      <c r="H234" s="78">
        <v>0.0677</v>
      </c>
      <c r="I234" s="78">
        <v>0.0496</v>
      </c>
      <c r="J234" s="78">
        <v>0.026</v>
      </c>
      <c r="K234" s="78">
        <v>0.012</v>
      </c>
      <c r="L234" s="77">
        <v>0.0015</v>
      </c>
      <c r="M234" s="77">
        <v>0.0018</v>
      </c>
      <c r="N234" s="77">
        <v>0.0144</v>
      </c>
      <c r="O234" s="77">
        <f t="shared" si="10"/>
        <v>0.7732000000000001</v>
      </c>
      <c r="P234" s="77">
        <v>0.0108</v>
      </c>
      <c r="Q234" s="77">
        <v>0.0292</v>
      </c>
      <c r="R234" s="77">
        <v>0</v>
      </c>
      <c r="S234" s="77">
        <v>0</v>
      </c>
      <c r="T234" s="94">
        <v>1.064</v>
      </c>
      <c r="U234" s="5">
        <v>1.064</v>
      </c>
      <c r="V234" s="16">
        <f t="shared" si="12"/>
        <v>1.0639999999999998</v>
      </c>
      <c r="W234" s="16">
        <f t="shared" si="11"/>
        <v>0</v>
      </c>
      <c r="X234" s="17"/>
      <c r="Y234" s="11"/>
    </row>
    <row r="235" spans="1:25" ht="11.25" customHeight="1">
      <c r="A235" s="202"/>
      <c r="B235" s="231"/>
      <c r="C235" s="76">
        <v>2</v>
      </c>
      <c r="D235" s="77">
        <v>0.0386</v>
      </c>
      <c r="E235" s="77">
        <v>0.099</v>
      </c>
      <c r="F235" s="77">
        <v>0.0011</v>
      </c>
      <c r="G235" s="77">
        <v>0.0944</v>
      </c>
      <c r="H235" s="78">
        <v>0.0677</v>
      </c>
      <c r="I235" s="78">
        <v>0.0496</v>
      </c>
      <c r="J235" s="78">
        <v>0.026</v>
      </c>
      <c r="K235" s="78">
        <v>0.012</v>
      </c>
      <c r="L235" s="77">
        <v>0.0015</v>
      </c>
      <c r="M235" s="77">
        <v>0.0018</v>
      </c>
      <c r="N235" s="77">
        <v>0.0144</v>
      </c>
      <c r="O235" s="77">
        <f t="shared" si="10"/>
        <v>0.6882</v>
      </c>
      <c r="P235" s="77">
        <v>0.0108</v>
      </c>
      <c r="Q235" s="77">
        <v>0.0292</v>
      </c>
      <c r="R235" s="77">
        <v>0</v>
      </c>
      <c r="S235" s="77">
        <v>0</v>
      </c>
      <c r="T235" s="94">
        <v>0.979</v>
      </c>
      <c r="U235" s="5">
        <v>0.979</v>
      </c>
      <c r="V235" s="16">
        <f t="shared" si="12"/>
        <v>0.9790000000000001</v>
      </c>
      <c r="W235" s="16">
        <f t="shared" si="11"/>
        <v>0</v>
      </c>
      <c r="X235" s="17"/>
      <c r="Y235" s="11"/>
    </row>
    <row r="236" spans="1:25" ht="11.25" customHeight="1">
      <c r="A236" s="202"/>
      <c r="B236" s="231"/>
      <c r="C236" s="76">
        <v>3</v>
      </c>
      <c r="D236" s="77">
        <v>0.0386</v>
      </c>
      <c r="E236" s="77">
        <v>0.099</v>
      </c>
      <c r="F236" s="77">
        <v>0.0011</v>
      </c>
      <c r="G236" s="77">
        <v>0.0944</v>
      </c>
      <c r="H236" s="78">
        <v>0.0677</v>
      </c>
      <c r="I236" s="78">
        <v>0.0496</v>
      </c>
      <c r="J236" s="78">
        <v>0.026</v>
      </c>
      <c r="K236" s="78">
        <v>0.012</v>
      </c>
      <c r="L236" s="77">
        <v>0.0015</v>
      </c>
      <c r="M236" s="77">
        <v>0.0018</v>
      </c>
      <c r="N236" s="77">
        <v>0.0144</v>
      </c>
      <c r="O236" s="77">
        <f t="shared" si="10"/>
        <v>0.6512</v>
      </c>
      <c r="P236" s="77">
        <v>0.0108</v>
      </c>
      <c r="Q236" s="77">
        <v>0.0292</v>
      </c>
      <c r="R236" s="77">
        <v>0</v>
      </c>
      <c r="S236" s="77">
        <v>0</v>
      </c>
      <c r="T236" s="94">
        <v>0.942</v>
      </c>
      <c r="U236" s="5">
        <v>0.942</v>
      </c>
      <c r="V236" s="16">
        <f t="shared" si="12"/>
        <v>0.942</v>
      </c>
      <c r="W236" s="16">
        <f t="shared" si="11"/>
        <v>0</v>
      </c>
      <c r="X236" s="17"/>
      <c r="Y236" s="11"/>
    </row>
    <row r="237" spans="1:25" ht="11.25" customHeight="1">
      <c r="A237" s="202"/>
      <c r="B237" s="231"/>
      <c r="C237" s="76">
        <v>4</v>
      </c>
      <c r="D237" s="77">
        <v>0.038550066370404576</v>
      </c>
      <c r="E237" s="77">
        <v>0.0989953252149824</v>
      </c>
      <c r="F237" s="77">
        <v>0.0010895711894730767</v>
      </c>
      <c r="G237" s="77">
        <v>0.09442950308766665</v>
      </c>
      <c r="H237" s="78">
        <v>0.06770122603358068</v>
      </c>
      <c r="I237" s="78">
        <v>0.049609796594202636</v>
      </c>
      <c r="J237" s="78">
        <v>0.026022953828249425</v>
      </c>
      <c r="K237" s="78">
        <v>0.01199170949269839</v>
      </c>
      <c r="L237" s="77">
        <v>0.001504645928319963</v>
      </c>
      <c r="M237" s="77">
        <v>0.001764067640099267</v>
      </c>
      <c r="N237" s="77">
        <v>0.0144238471749293</v>
      </c>
      <c r="O237" s="77">
        <f t="shared" si="10"/>
        <v>0.6082401454377562</v>
      </c>
      <c r="P237" s="77">
        <v>0.010791943210019046</v>
      </c>
      <c r="Q237" s="77">
        <v>0.029210884746349634</v>
      </c>
      <c r="R237" s="77">
        <v>0</v>
      </c>
      <c r="S237" s="77">
        <v>0</v>
      </c>
      <c r="T237" s="94">
        <v>0.899</v>
      </c>
      <c r="U237" s="5">
        <v>0.899</v>
      </c>
      <c r="V237" s="16">
        <f t="shared" si="12"/>
        <v>0.899</v>
      </c>
      <c r="W237" s="16">
        <f t="shared" si="11"/>
        <v>0</v>
      </c>
      <c r="X237" s="17"/>
      <c r="Y237" s="11"/>
    </row>
    <row r="238" spans="1:25" ht="11.25" customHeight="1">
      <c r="A238" s="202"/>
      <c r="B238" s="231"/>
      <c r="C238" s="76">
        <v>5</v>
      </c>
      <c r="D238" s="77">
        <v>0.0386</v>
      </c>
      <c r="E238" s="77">
        <v>0.099</v>
      </c>
      <c r="F238" s="77">
        <v>0.0011</v>
      </c>
      <c r="G238" s="77">
        <v>0.0944</v>
      </c>
      <c r="H238" s="78">
        <v>0.0677</v>
      </c>
      <c r="I238" s="78">
        <v>0.0496</v>
      </c>
      <c r="J238" s="78">
        <v>0.026</v>
      </c>
      <c r="K238" s="78">
        <v>0.012</v>
      </c>
      <c r="L238" s="77">
        <v>0.0015</v>
      </c>
      <c r="M238" s="77">
        <v>0.0018</v>
      </c>
      <c r="N238" s="77">
        <v>0.0144</v>
      </c>
      <c r="O238" s="77">
        <f t="shared" si="10"/>
        <v>0.6932</v>
      </c>
      <c r="P238" s="77">
        <v>0.0108</v>
      </c>
      <c r="Q238" s="77">
        <v>0.0292</v>
      </c>
      <c r="R238" s="77">
        <v>0</v>
      </c>
      <c r="S238" s="77">
        <v>0</v>
      </c>
      <c r="T238" s="94">
        <v>0.984</v>
      </c>
      <c r="U238" s="5">
        <v>0.984</v>
      </c>
      <c r="V238" s="16">
        <f t="shared" si="12"/>
        <v>0.984</v>
      </c>
      <c r="W238" s="16">
        <f t="shared" si="11"/>
        <v>0</v>
      </c>
      <c r="X238" s="17"/>
      <c r="Y238" s="11"/>
    </row>
    <row r="239" spans="1:25" ht="11.25" customHeight="1">
      <c r="A239" s="202"/>
      <c r="B239" s="231"/>
      <c r="C239" s="76">
        <v>6</v>
      </c>
      <c r="D239" s="77">
        <v>0.0386</v>
      </c>
      <c r="E239" s="77">
        <v>0.099</v>
      </c>
      <c r="F239" s="77">
        <v>0.0011</v>
      </c>
      <c r="G239" s="77">
        <v>0.0944</v>
      </c>
      <c r="H239" s="78">
        <v>0.0677</v>
      </c>
      <c r="I239" s="78">
        <v>0.0496</v>
      </c>
      <c r="J239" s="78">
        <v>0.026</v>
      </c>
      <c r="K239" s="78">
        <v>0.012</v>
      </c>
      <c r="L239" s="77">
        <v>0.0015</v>
      </c>
      <c r="M239" s="77">
        <v>0.0018</v>
      </c>
      <c r="N239" s="77">
        <v>0.0144</v>
      </c>
      <c r="O239" s="77">
        <f t="shared" si="10"/>
        <v>0.7312000000000001</v>
      </c>
      <c r="P239" s="77">
        <v>0.0108</v>
      </c>
      <c r="Q239" s="77">
        <v>0.0292</v>
      </c>
      <c r="R239" s="77">
        <v>0</v>
      </c>
      <c r="S239" s="77">
        <v>0</v>
      </c>
      <c r="T239" s="94">
        <v>1.022</v>
      </c>
      <c r="U239" s="5">
        <v>1.022</v>
      </c>
      <c r="V239" s="16">
        <f t="shared" si="12"/>
        <v>1.022</v>
      </c>
      <c r="W239" s="16">
        <f t="shared" si="11"/>
        <v>0</v>
      </c>
      <c r="X239" s="17"/>
      <c r="Y239" s="11"/>
    </row>
    <row r="240" spans="1:25" ht="11.25" customHeight="1">
      <c r="A240" s="202">
        <v>47</v>
      </c>
      <c r="B240" s="231" t="s">
        <v>48</v>
      </c>
      <c r="C240" s="76">
        <v>1</v>
      </c>
      <c r="D240" s="77">
        <v>0.041</v>
      </c>
      <c r="E240" s="77">
        <v>0.1053</v>
      </c>
      <c r="F240" s="77">
        <v>0.0012</v>
      </c>
      <c r="G240" s="77">
        <v>0.0549</v>
      </c>
      <c r="H240" s="78">
        <v>0.0072</v>
      </c>
      <c r="I240" s="78">
        <v>0.0072</v>
      </c>
      <c r="J240" s="78">
        <v>0.0277</v>
      </c>
      <c r="K240" s="78">
        <v>0.0128</v>
      </c>
      <c r="L240" s="77">
        <v>0.0016</v>
      </c>
      <c r="M240" s="77">
        <v>0.0018</v>
      </c>
      <c r="N240" s="77">
        <v>0.0157</v>
      </c>
      <c r="O240" s="77">
        <f t="shared" si="10"/>
        <v>0.8015000000000001</v>
      </c>
      <c r="P240" s="77">
        <v>0.0115</v>
      </c>
      <c r="Q240" s="77">
        <v>0.0295</v>
      </c>
      <c r="R240" s="77">
        <v>0</v>
      </c>
      <c r="S240" s="77">
        <v>0</v>
      </c>
      <c r="T240" s="94">
        <v>1.064</v>
      </c>
      <c r="U240" s="5">
        <v>1.064</v>
      </c>
      <c r="V240" s="16">
        <f aca="true" t="shared" si="13" ref="V240:V288">D240+E240+F240+G240+L240+M240+N240+O240+P240+Q240+R240+S240</f>
        <v>1.0640000000000003</v>
      </c>
      <c r="W240" s="16">
        <f t="shared" si="11"/>
        <v>0</v>
      </c>
      <c r="X240" s="17"/>
      <c r="Y240" s="11"/>
    </row>
    <row r="241" spans="1:25" ht="11.25" customHeight="1">
      <c r="A241" s="202"/>
      <c r="B241" s="231"/>
      <c r="C241" s="76">
        <v>2</v>
      </c>
      <c r="D241" s="77">
        <v>0.041</v>
      </c>
      <c r="E241" s="77">
        <v>0.1053</v>
      </c>
      <c r="F241" s="77">
        <v>0.0012</v>
      </c>
      <c r="G241" s="77">
        <v>0.0549</v>
      </c>
      <c r="H241" s="78">
        <v>0.0072</v>
      </c>
      <c r="I241" s="78">
        <v>0.0072</v>
      </c>
      <c r="J241" s="78">
        <v>0.0277</v>
      </c>
      <c r="K241" s="78">
        <v>0.0128</v>
      </c>
      <c r="L241" s="77">
        <v>0.0016</v>
      </c>
      <c r="M241" s="77">
        <v>0.0018</v>
      </c>
      <c r="N241" s="77">
        <v>0.0157</v>
      </c>
      <c r="O241" s="77">
        <f t="shared" si="10"/>
        <v>0.7164999999999999</v>
      </c>
      <c r="P241" s="77">
        <v>0.0115</v>
      </c>
      <c r="Q241" s="77">
        <v>0.0295</v>
      </c>
      <c r="R241" s="77">
        <v>0</v>
      </c>
      <c r="S241" s="77">
        <v>0</v>
      </c>
      <c r="T241" s="94">
        <v>0.979</v>
      </c>
      <c r="U241" s="5">
        <v>0.979</v>
      </c>
      <c r="V241" s="16">
        <f t="shared" si="13"/>
        <v>0.9789999999999999</v>
      </c>
      <c r="W241" s="16">
        <f t="shared" si="11"/>
        <v>0</v>
      </c>
      <c r="X241" s="17"/>
      <c r="Y241" s="11"/>
    </row>
    <row r="242" spans="1:25" ht="11.25" customHeight="1">
      <c r="A242" s="202"/>
      <c r="B242" s="231"/>
      <c r="C242" s="76">
        <v>3</v>
      </c>
      <c r="D242" s="77">
        <v>0.041</v>
      </c>
      <c r="E242" s="77">
        <v>0.1053</v>
      </c>
      <c r="F242" s="77">
        <v>0.0012</v>
      </c>
      <c r="G242" s="77">
        <v>0.0549</v>
      </c>
      <c r="H242" s="78">
        <v>0.0072</v>
      </c>
      <c r="I242" s="78">
        <v>0.0072</v>
      </c>
      <c r="J242" s="78">
        <v>0.0277</v>
      </c>
      <c r="K242" s="78">
        <v>0.0128</v>
      </c>
      <c r="L242" s="77">
        <v>0.0016</v>
      </c>
      <c r="M242" s="77">
        <v>0.0018</v>
      </c>
      <c r="N242" s="77">
        <v>0.0157</v>
      </c>
      <c r="O242" s="77">
        <f t="shared" si="10"/>
        <v>0.6795</v>
      </c>
      <c r="P242" s="77">
        <v>0.0115</v>
      </c>
      <c r="Q242" s="77">
        <v>0.0295</v>
      </c>
      <c r="R242" s="77">
        <v>0</v>
      </c>
      <c r="S242" s="77">
        <v>0</v>
      </c>
      <c r="T242" s="94">
        <v>0.942</v>
      </c>
      <c r="U242" s="5">
        <v>0.942</v>
      </c>
      <c r="V242" s="16">
        <f t="shared" si="13"/>
        <v>0.942</v>
      </c>
      <c r="W242" s="16">
        <f t="shared" si="11"/>
        <v>0</v>
      </c>
      <c r="X242" s="17"/>
      <c r="Y242" s="11"/>
    </row>
    <row r="243" spans="1:25" ht="11.25" customHeight="1">
      <c r="A243" s="202"/>
      <c r="B243" s="231"/>
      <c r="C243" s="76">
        <v>4</v>
      </c>
      <c r="D243" s="77">
        <v>0.041021277878239906</v>
      </c>
      <c r="E243" s="77">
        <v>0.10534394213381555</v>
      </c>
      <c r="F243" s="77">
        <v>0.0011921639541892708</v>
      </c>
      <c r="G243" s="77">
        <v>0.05494792043399639</v>
      </c>
      <c r="H243" s="78">
        <v>0.0072073955026937635</v>
      </c>
      <c r="I243" s="78">
        <v>0.0072073955026937635</v>
      </c>
      <c r="J243" s="78">
        <v>0.027741880555338033</v>
      </c>
      <c r="K243" s="78">
        <v>0.01277225193884375</v>
      </c>
      <c r="L243" s="77">
        <v>0.0015714888487040385</v>
      </c>
      <c r="M243" s="77">
        <v>0.001788245931283906</v>
      </c>
      <c r="N243" s="77">
        <v>0.015714888487040387</v>
      </c>
      <c r="O243" s="77">
        <f t="shared" si="10"/>
        <v>0.6363987944544907</v>
      </c>
      <c r="P243" s="77">
        <v>0.011488125376732973</v>
      </c>
      <c r="Q243" s="77">
        <v>0.02953315250150693</v>
      </c>
      <c r="R243" s="77">
        <v>0</v>
      </c>
      <c r="S243" s="77">
        <v>0</v>
      </c>
      <c r="T243" s="94">
        <v>0.899</v>
      </c>
      <c r="U243" s="5">
        <v>0.899</v>
      </c>
      <c r="V243" s="16">
        <f t="shared" si="13"/>
        <v>0.8989999999999999</v>
      </c>
      <c r="W243" s="16">
        <f t="shared" si="11"/>
        <v>0</v>
      </c>
      <c r="X243" s="17"/>
      <c r="Y243" s="11"/>
    </row>
    <row r="244" spans="1:25" ht="11.25" customHeight="1">
      <c r="A244" s="202"/>
      <c r="B244" s="231"/>
      <c r="C244" s="76">
        <v>5</v>
      </c>
      <c r="D244" s="77">
        <v>0.041</v>
      </c>
      <c r="E244" s="77">
        <v>0.1053</v>
      </c>
      <c r="F244" s="77">
        <v>0.0012</v>
      </c>
      <c r="G244" s="77">
        <v>0.0549</v>
      </c>
      <c r="H244" s="78">
        <v>0.0072</v>
      </c>
      <c r="I244" s="78">
        <v>0.0072</v>
      </c>
      <c r="J244" s="78">
        <v>0.0277</v>
      </c>
      <c r="K244" s="78">
        <v>0.0128</v>
      </c>
      <c r="L244" s="77">
        <v>0.0016</v>
      </c>
      <c r="M244" s="77">
        <v>0.0018</v>
      </c>
      <c r="N244" s="77">
        <v>0.0157</v>
      </c>
      <c r="O244" s="77">
        <f t="shared" si="10"/>
        <v>0.7215</v>
      </c>
      <c r="P244" s="77">
        <v>0.0115</v>
      </c>
      <c r="Q244" s="77">
        <v>0.0295</v>
      </c>
      <c r="R244" s="77">
        <v>0</v>
      </c>
      <c r="S244" s="77">
        <v>0</v>
      </c>
      <c r="T244" s="94">
        <v>0.984</v>
      </c>
      <c r="U244" s="5">
        <v>0.984</v>
      </c>
      <c r="V244" s="16">
        <f t="shared" si="13"/>
        <v>0.984</v>
      </c>
      <c r="W244" s="16">
        <f t="shared" si="11"/>
        <v>0</v>
      </c>
      <c r="X244" s="17"/>
      <c r="Y244" s="11"/>
    </row>
    <row r="245" spans="1:25" ht="11.25" customHeight="1">
      <c r="A245" s="202"/>
      <c r="B245" s="231"/>
      <c r="C245" s="76">
        <v>6</v>
      </c>
      <c r="D245" s="77">
        <v>0.041</v>
      </c>
      <c r="E245" s="77">
        <v>0.1053</v>
      </c>
      <c r="F245" s="77">
        <v>0.0012</v>
      </c>
      <c r="G245" s="77">
        <v>0.0549</v>
      </c>
      <c r="H245" s="78">
        <v>0.0072</v>
      </c>
      <c r="I245" s="78">
        <v>0.0072</v>
      </c>
      <c r="J245" s="78">
        <v>0.0277</v>
      </c>
      <c r="K245" s="78">
        <v>0.0128</v>
      </c>
      <c r="L245" s="77">
        <v>0.0016</v>
      </c>
      <c r="M245" s="77">
        <v>0.0018</v>
      </c>
      <c r="N245" s="77">
        <v>0.0157</v>
      </c>
      <c r="O245" s="77">
        <f t="shared" si="10"/>
        <v>0.7595000000000001</v>
      </c>
      <c r="P245" s="77">
        <v>0.0115</v>
      </c>
      <c r="Q245" s="77">
        <v>0.0295</v>
      </c>
      <c r="R245" s="77">
        <v>0</v>
      </c>
      <c r="S245" s="77">
        <v>0</v>
      </c>
      <c r="T245" s="94">
        <v>1.022</v>
      </c>
      <c r="U245" s="5">
        <v>1.022</v>
      </c>
      <c r="V245" s="16">
        <f t="shared" si="13"/>
        <v>1.022</v>
      </c>
      <c r="W245" s="16">
        <f t="shared" si="11"/>
        <v>0</v>
      </c>
      <c r="X245" s="17"/>
      <c r="Y245" s="11"/>
    </row>
    <row r="246" spans="1:25" ht="11.25" customHeight="1">
      <c r="A246" s="202">
        <v>48</v>
      </c>
      <c r="B246" s="231" t="s">
        <v>49</v>
      </c>
      <c r="C246" s="76">
        <v>1</v>
      </c>
      <c r="D246" s="77">
        <v>0.0428</v>
      </c>
      <c r="E246" s="77">
        <v>0.1047</v>
      </c>
      <c r="F246" s="77">
        <v>0.0012</v>
      </c>
      <c r="G246" s="77">
        <v>0.0548</v>
      </c>
      <c r="H246" s="78">
        <v>0.0075</v>
      </c>
      <c r="I246" s="78">
        <v>0.007</v>
      </c>
      <c r="J246" s="78">
        <v>0.0276</v>
      </c>
      <c r="K246" s="78">
        <v>0.0127</v>
      </c>
      <c r="L246" s="77">
        <v>0.0016</v>
      </c>
      <c r="M246" s="77">
        <v>0.0018</v>
      </c>
      <c r="N246" s="77">
        <v>0.0151</v>
      </c>
      <c r="O246" s="77">
        <f t="shared" si="10"/>
        <v>0.7952000000000001</v>
      </c>
      <c r="P246" s="77">
        <v>0.0124</v>
      </c>
      <c r="Q246" s="77">
        <v>0.0344</v>
      </c>
      <c r="R246" s="77">
        <v>0</v>
      </c>
      <c r="S246" s="77">
        <v>0</v>
      </c>
      <c r="T246" s="94">
        <v>1.064</v>
      </c>
      <c r="U246" s="5">
        <v>1.064</v>
      </c>
      <c r="V246" s="16">
        <f t="shared" si="13"/>
        <v>1.064</v>
      </c>
      <c r="W246" s="16">
        <f t="shared" si="11"/>
        <v>0</v>
      </c>
      <c r="X246" s="17"/>
      <c r="Y246" s="11"/>
    </row>
    <row r="247" spans="1:25" ht="11.25" customHeight="1">
      <c r="A247" s="202"/>
      <c r="B247" s="231"/>
      <c r="C247" s="76">
        <v>2</v>
      </c>
      <c r="D247" s="77">
        <v>0.0428</v>
      </c>
      <c r="E247" s="77">
        <v>0.1047</v>
      </c>
      <c r="F247" s="77">
        <v>0.0012</v>
      </c>
      <c r="G247" s="77">
        <v>0.0548</v>
      </c>
      <c r="H247" s="78">
        <v>0.0075</v>
      </c>
      <c r="I247" s="78">
        <v>0.007</v>
      </c>
      <c r="J247" s="78">
        <v>0.0276</v>
      </c>
      <c r="K247" s="78">
        <v>0.0127</v>
      </c>
      <c r="L247" s="77">
        <v>0.0016</v>
      </c>
      <c r="M247" s="77">
        <v>0.0018</v>
      </c>
      <c r="N247" s="77">
        <v>0.0151</v>
      </c>
      <c r="O247" s="77">
        <f t="shared" si="10"/>
        <v>0.7101999999999999</v>
      </c>
      <c r="P247" s="77">
        <v>0.0124</v>
      </c>
      <c r="Q247" s="77">
        <v>0.0344</v>
      </c>
      <c r="R247" s="77">
        <v>0</v>
      </c>
      <c r="S247" s="77">
        <v>0</v>
      </c>
      <c r="T247" s="94">
        <v>0.979</v>
      </c>
      <c r="U247" s="5">
        <v>0.979</v>
      </c>
      <c r="V247" s="16">
        <f t="shared" si="13"/>
        <v>0.9789999999999999</v>
      </c>
      <c r="W247" s="16">
        <f t="shared" si="11"/>
        <v>0</v>
      </c>
      <c r="X247" s="17"/>
      <c r="Y247" s="11"/>
    </row>
    <row r="248" spans="1:25" ht="11.25" customHeight="1">
      <c r="A248" s="202"/>
      <c r="B248" s="231"/>
      <c r="C248" s="76">
        <v>3</v>
      </c>
      <c r="D248" s="77">
        <v>0.0428</v>
      </c>
      <c r="E248" s="77">
        <v>0.1047</v>
      </c>
      <c r="F248" s="77">
        <v>0.0012</v>
      </c>
      <c r="G248" s="77">
        <v>0.0548</v>
      </c>
      <c r="H248" s="78">
        <v>0.0075</v>
      </c>
      <c r="I248" s="78">
        <v>0.007</v>
      </c>
      <c r="J248" s="78">
        <v>0.0276</v>
      </c>
      <c r="K248" s="78">
        <v>0.0127</v>
      </c>
      <c r="L248" s="77">
        <v>0.0016</v>
      </c>
      <c r="M248" s="77">
        <v>0.0018</v>
      </c>
      <c r="N248" s="77">
        <v>0.0151</v>
      </c>
      <c r="O248" s="77">
        <f t="shared" si="10"/>
        <v>0.6732</v>
      </c>
      <c r="P248" s="77">
        <v>0.0124</v>
      </c>
      <c r="Q248" s="77">
        <v>0.0344</v>
      </c>
      <c r="R248" s="77">
        <v>0</v>
      </c>
      <c r="S248" s="77">
        <v>0</v>
      </c>
      <c r="T248" s="94">
        <v>0.942</v>
      </c>
      <c r="U248" s="5">
        <v>0.942</v>
      </c>
      <c r="V248" s="16">
        <f t="shared" si="13"/>
        <v>0.942</v>
      </c>
      <c r="W248" s="16">
        <f t="shared" si="11"/>
        <v>0</v>
      </c>
      <c r="X248" s="17"/>
      <c r="Y248" s="11"/>
    </row>
    <row r="249" spans="1:25" ht="11.25" customHeight="1">
      <c r="A249" s="202"/>
      <c r="B249" s="231"/>
      <c r="C249" s="76">
        <v>4</v>
      </c>
      <c r="D249" s="77">
        <v>0.04284702996320309</v>
      </c>
      <c r="E249" s="77">
        <v>0.10470217861106244</v>
      </c>
      <c r="F249" s="77">
        <v>0.0011551895333216519</v>
      </c>
      <c r="G249" s="77">
        <v>0.054766485602476496</v>
      </c>
      <c r="H249" s="78">
        <v>0.007482597466681258</v>
      </c>
      <c r="I249" s="78">
        <v>0.0070279447655578735</v>
      </c>
      <c r="J249" s="78">
        <v>0.027569482466915648</v>
      </c>
      <c r="K249" s="78">
        <v>0.012697409171132618</v>
      </c>
      <c r="L249" s="77">
        <v>0.0015752584545295253</v>
      </c>
      <c r="M249" s="77">
        <v>0.0017852929151334618</v>
      </c>
      <c r="N249" s="77">
        <v>0.015069972548332458</v>
      </c>
      <c r="O249" s="77">
        <f t="shared" si="10"/>
        <v>0.630208399042112</v>
      </c>
      <c r="P249" s="77">
        <v>0.01244454179078325</v>
      </c>
      <c r="Q249" s="77">
        <v>0.03444565153904562</v>
      </c>
      <c r="R249" s="77">
        <v>0</v>
      </c>
      <c r="S249" s="77">
        <v>0</v>
      </c>
      <c r="T249" s="94">
        <v>0.899</v>
      </c>
      <c r="U249" s="5">
        <v>0.899</v>
      </c>
      <c r="V249" s="16">
        <f t="shared" si="13"/>
        <v>0.899</v>
      </c>
      <c r="W249" s="16">
        <f t="shared" si="11"/>
        <v>0</v>
      </c>
      <c r="X249" s="17"/>
      <c r="Y249" s="11"/>
    </row>
    <row r="250" spans="1:25" ht="11.25" customHeight="1">
      <c r="A250" s="202"/>
      <c r="B250" s="231"/>
      <c r="C250" s="76">
        <v>5</v>
      </c>
      <c r="D250" s="77">
        <v>0.0428</v>
      </c>
      <c r="E250" s="77">
        <v>0.1047</v>
      </c>
      <c r="F250" s="77">
        <v>0.0012</v>
      </c>
      <c r="G250" s="77">
        <v>0.0548</v>
      </c>
      <c r="H250" s="78">
        <v>0.0075</v>
      </c>
      <c r="I250" s="78">
        <v>0.007</v>
      </c>
      <c r="J250" s="78">
        <v>0.0276</v>
      </c>
      <c r="K250" s="78">
        <v>0.0127</v>
      </c>
      <c r="L250" s="77">
        <v>0.0016</v>
      </c>
      <c r="M250" s="77">
        <v>0.0018</v>
      </c>
      <c r="N250" s="77">
        <v>0.0151</v>
      </c>
      <c r="O250" s="77">
        <f t="shared" si="10"/>
        <v>0.7152000000000001</v>
      </c>
      <c r="P250" s="77">
        <v>0.0124</v>
      </c>
      <c r="Q250" s="77">
        <v>0.0344</v>
      </c>
      <c r="R250" s="77">
        <v>0</v>
      </c>
      <c r="S250" s="77">
        <v>0</v>
      </c>
      <c r="T250" s="94">
        <v>0.984</v>
      </c>
      <c r="U250" s="5">
        <v>0.984</v>
      </c>
      <c r="V250" s="16">
        <f t="shared" si="13"/>
        <v>0.984</v>
      </c>
      <c r="W250" s="16">
        <f t="shared" si="11"/>
        <v>0</v>
      </c>
      <c r="X250" s="17"/>
      <c r="Y250" s="11"/>
    </row>
    <row r="251" spans="1:25" ht="11.25" customHeight="1">
      <c r="A251" s="202"/>
      <c r="B251" s="231"/>
      <c r="C251" s="76">
        <v>6</v>
      </c>
      <c r="D251" s="77">
        <v>0.0428</v>
      </c>
      <c r="E251" s="77">
        <v>0.1047</v>
      </c>
      <c r="F251" s="77">
        <v>0.0012</v>
      </c>
      <c r="G251" s="77">
        <v>0.0548</v>
      </c>
      <c r="H251" s="78">
        <v>0.0075</v>
      </c>
      <c r="I251" s="78">
        <v>0.007</v>
      </c>
      <c r="J251" s="78">
        <v>0.0276</v>
      </c>
      <c r="K251" s="78">
        <v>0.0127</v>
      </c>
      <c r="L251" s="77">
        <v>0.0016</v>
      </c>
      <c r="M251" s="77">
        <v>0.0018</v>
      </c>
      <c r="N251" s="77">
        <v>0.0151</v>
      </c>
      <c r="O251" s="77">
        <f t="shared" si="10"/>
        <v>0.7532000000000001</v>
      </c>
      <c r="P251" s="77">
        <v>0.0124</v>
      </c>
      <c r="Q251" s="77">
        <v>0.0344</v>
      </c>
      <c r="R251" s="77">
        <v>0</v>
      </c>
      <c r="S251" s="77">
        <v>0</v>
      </c>
      <c r="T251" s="94">
        <v>1.022</v>
      </c>
      <c r="U251" s="5">
        <v>1.022</v>
      </c>
      <c r="V251" s="16">
        <f t="shared" si="13"/>
        <v>1.022</v>
      </c>
      <c r="W251" s="16">
        <f t="shared" si="11"/>
        <v>0</v>
      </c>
      <c r="X251" s="17"/>
      <c r="Y251" s="11"/>
    </row>
    <row r="252" spans="1:25" ht="11.25" customHeight="1">
      <c r="A252" s="202">
        <v>49</v>
      </c>
      <c r="B252" s="231" t="s">
        <v>50</v>
      </c>
      <c r="C252" s="76">
        <v>1</v>
      </c>
      <c r="D252" s="77">
        <v>0.0636</v>
      </c>
      <c r="E252" s="77">
        <v>0.1355</v>
      </c>
      <c r="F252" s="77">
        <v>0.0007</v>
      </c>
      <c r="G252" s="77">
        <v>0.0285</v>
      </c>
      <c r="H252" s="78">
        <v>0.0042</v>
      </c>
      <c r="I252" s="78">
        <v>0.0042</v>
      </c>
      <c r="J252" s="78">
        <v>0.0113</v>
      </c>
      <c r="K252" s="78">
        <v>0.0089</v>
      </c>
      <c r="L252" s="77">
        <v>0.001</v>
      </c>
      <c r="M252" s="77">
        <v>0.0011</v>
      </c>
      <c r="N252" s="77">
        <v>0.016</v>
      </c>
      <c r="O252" s="77">
        <f t="shared" si="10"/>
        <v>0.7133</v>
      </c>
      <c r="P252" s="77">
        <v>0.0252</v>
      </c>
      <c r="Q252" s="77">
        <v>0.0791</v>
      </c>
      <c r="R252" s="77">
        <v>0</v>
      </c>
      <c r="S252" s="77">
        <v>0</v>
      </c>
      <c r="T252" s="94">
        <v>1.064</v>
      </c>
      <c r="U252" s="5">
        <v>1.064</v>
      </c>
      <c r="V252" s="16">
        <f t="shared" si="13"/>
        <v>1.064</v>
      </c>
      <c r="W252" s="16">
        <f t="shared" si="11"/>
        <v>0</v>
      </c>
      <c r="X252" s="17"/>
      <c r="Y252" s="11"/>
    </row>
    <row r="253" spans="1:25" ht="11.25" customHeight="1">
      <c r="A253" s="202"/>
      <c r="B253" s="231"/>
      <c r="C253" s="76">
        <v>2</v>
      </c>
      <c r="D253" s="77">
        <v>0.0636</v>
      </c>
      <c r="E253" s="77">
        <v>0.1355</v>
      </c>
      <c r="F253" s="77">
        <v>0.0007</v>
      </c>
      <c r="G253" s="77">
        <v>0.0285</v>
      </c>
      <c r="H253" s="78">
        <v>0.0042</v>
      </c>
      <c r="I253" s="78">
        <v>0.0042</v>
      </c>
      <c r="J253" s="78">
        <v>0.0113</v>
      </c>
      <c r="K253" s="78">
        <v>0.0089</v>
      </c>
      <c r="L253" s="77">
        <v>0.001</v>
      </c>
      <c r="M253" s="77">
        <v>0.0011</v>
      </c>
      <c r="N253" s="77">
        <v>0.016</v>
      </c>
      <c r="O253" s="77">
        <f t="shared" si="10"/>
        <v>0.6283</v>
      </c>
      <c r="P253" s="77">
        <v>0.0252</v>
      </c>
      <c r="Q253" s="77">
        <v>0.0791</v>
      </c>
      <c r="R253" s="77">
        <v>0</v>
      </c>
      <c r="S253" s="77">
        <v>0</v>
      </c>
      <c r="T253" s="94">
        <v>0.979</v>
      </c>
      <c r="U253" s="5">
        <v>0.979</v>
      </c>
      <c r="V253" s="16">
        <f t="shared" si="13"/>
        <v>0.9790000000000001</v>
      </c>
      <c r="W253" s="16">
        <f t="shared" si="11"/>
        <v>0</v>
      </c>
      <c r="X253" s="17"/>
      <c r="Y253" s="11"/>
    </row>
    <row r="254" spans="1:25" ht="11.25" customHeight="1">
      <c r="A254" s="202"/>
      <c r="B254" s="231"/>
      <c r="C254" s="76">
        <v>3</v>
      </c>
      <c r="D254" s="77">
        <v>0.0636</v>
      </c>
      <c r="E254" s="77">
        <v>0.1355</v>
      </c>
      <c r="F254" s="77">
        <v>0.0007</v>
      </c>
      <c r="G254" s="77">
        <v>0.0285</v>
      </c>
      <c r="H254" s="78">
        <v>0.0042</v>
      </c>
      <c r="I254" s="78">
        <v>0.0042</v>
      </c>
      <c r="J254" s="78">
        <v>0.0113</v>
      </c>
      <c r="K254" s="78">
        <v>0.0089</v>
      </c>
      <c r="L254" s="77">
        <v>0.001</v>
      </c>
      <c r="M254" s="77">
        <v>0.0011</v>
      </c>
      <c r="N254" s="77">
        <v>0.016</v>
      </c>
      <c r="O254" s="77">
        <f t="shared" si="10"/>
        <v>0.5912999999999999</v>
      </c>
      <c r="P254" s="77">
        <v>0.0252</v>
      </c>
      <c r="Q254" s="77">
        <v>0.0791</v>
      </c>
      <c r="R254" s="77">
        <v>0</v>
      </c>
      <c r="S254" s="77">
        <v>0</v>
      </c>
      <c r="T254" s="94">
        <v>0.942</v>
      </c>
      <c r="U254" s="5">
        <v>0.942</v>
      </c>
      <c r="V254" s="16">
        <f t="shared" si="13"/>
        <v>0.942</v>
      </c>
      <c r="W254" s="16">
        <f t="shared" si="11"/>
        <v>0</v>
      </c>
      <c r="X254" s="17"/>
      <c r="Y254" s="11"/>
    </row>
    <row r="255" spans="1:25" ht="11.25" customHeight="1">
      <c r="A255" s="202"/>
      <c r="B255" s="231"/>
      <c r="C255" s="76">
        <v>4</v>
      </c>
      <c r="D255" s="77">
        <v>0.06356852823983303</v>
      </c>
      <c r="E255" s="77">
        <v>0.13549535133767632</v>
      </c>
      <c r="F255" s="77">
        <v>0.000682309784327367</v>
      </c>
      <c r="G255" s="77">
        <v>0.028543292644361524</v>
      </c>
      <c r="H255" s="78">
        <v>0.0041581516201323375</v>
      </c>
      <c r="I255" s="78">
        <v>0.0041581516201323375</v>
      </c>
      <c r="J255" s="78">
        <v>0.011288041229412751</v>
      </c>
      <c r="K255" s="78">
        <v>0.008912362011600517</v>
      </c>
      <c r="L255" s="77">
        <v>0.0009666055277971034</v>
      </c>
      <c r="M255" s="77">
        <v>0.001137182973878945</v>
      </c>
      <c r="N255" s="77">
        <v>0.016034279931693124</v>
      </c>
      <c r="O255" s="77">
        <f t="shared" si="10"/>
        <v>0.5482927708557334</v>
      </c>
      <c r="P255" s="77">
        <v>0.025188602871418636</v>
      </c>
      <c r="Q255" s="77">
        <v>0.07909107583328064</v>
      </c>
      <c r="R255" s="77">
        <v>0</v>
      </c>
      <c r="S255" s="77">
        <v>0</v>
      </c>
      <c r="T255" s="94">
        <v>0.899</v>
      </c>
      <c r="U255" s="5">
        <v>0.899</v>
      </c>
      <c r="V255" s="16">
        <f t="shared" si="13"/>
        <v>0.8990000000000001</v>
      </c>
      <c r="W255" s="16">
        <f t="shared" si="11"/>
        <v>0</v>
      </c>
      <c r="X255" s="17"/>
      <c r="Y255" s="11"/>
    </row>
    <row r="256" spans="1:25" ht="11.25" customHeight="1">
      <c r="A256" s="202"/>
      <c r="B256" s="231"/>
      <c r="C256" s="76">
        <v>5</v>
      </c>
      <c r="D256" s="77">
        <v>0.0636</v>
      </c>
      <c r="E256" s="77">
        <v>0.1355</v>
      </c>
      <c r="F256" s="77">
        <v>0.0007</v>
      </c>
      <c r="G256" s="77">
        <v>0.0285</v>
      </c>
      <c r="H256" s="78">
        <v>0.0042</v>
      </c>
      <c r="I256" s="78">
        <v>0.0042</v>
      </c>
      <c r="J256" s="78">
        <v>0.0113</v>
      </c>
      <c r="K256" s="78">
        <v>0.0089</v>
      </c>
      <c r="L256" s="77">
        <v>0.001</v>
      </c>
      <c r="M256" s="77">
        <v>0.0011</v>
      </c>
      <c r="N256" s="77">
        <v>0.016</v>
      </c>
      <c r="O256" s="77">
        <f t="shared" si="10"/>
        <v>0.6333</v>
      </c>
      <c r="P256" s="77">
        <v>0.0252</v>
      </c>
      <c r="Q256" s="77">
        <v>0.0791</v>
      </c>
      <c r="R256" s="77">
        <v>0</v>
      </c>
      <c r="S256" s="77">
        <v>0</v>
      </c>
      <c r="T256" s="94">
        <v>0.984</v>
      </c>
      <c r="U256" s="5">
        <v>0.984</v>
      </c>
      <c r="V256" s="16">
        <f t="shared" si="13"/>
        <v>0.984</v>
      </c>
      <c r="W256" s="16">
        <f t="shared" si="11"/>
        <v>0</v>
      </c>
      <c r="X256" s="17"/>
      <c r="Y256" s="11"/>
    </row>
    <row r="257" spans="1:25" ht="11.25" customHeight="1">
      <c r="A257" s="202"/>
      <c r="B257" s="231"/>
      <c r="C257" s="76">
        <v>6</v>
      </c>
      <c r="D257" s="77">
        <v>0.0636</v>
      </c>
      <c r="E257" s="77">
        <v>0.1355</v>
      </c>
      <c r="F257" s="77">
        <v>0.0007</v>
      </c>
      <c r="G257" s="77">
        <v>0.0285</v>
      </c>
      <c r="H257" s="78">
        <v>0.0042</v>
      </c>
      <c r="I257" s="78">
        <v>0.0042</v>
      </c>
      <c r="J257" s="78">
        <v>0.0113</v>
      </c>
      <c r="K257" s="78">
        <v>0.0089</v>
      </c>
      <c r="L257" s="77">
        <v>0.001</v>
      </c>
      <c r="M257" s="77">
        <v>0.0011</v>
      </c>
      <c r="N257" s="77">
        <v>0.016</v>
      </c>
      <c r="O257" s="77">
        <f t="shared" si="10"/>
        <v>0.6713</v>
      </c>
      <c r="P257" s="77">
        <v>0.0252</v>
      </c>
      <c r="Q257" s="77">
        <v>0.0791</v>
      </c>
      <c r="R257" s="77">
        <v>0</v>
      </c>
      <c r="S257" s="77">
        <v>0</v>
      </c>
      <c r="T257" s="94">
        <v>1.022</v>
      </c>
      <c r="U257" s="5">
        <v>1.022</v>
      </c>
      <c r="V257" s="16">
        <f t="shared" si="13"/>
        <v>1.022</v>
      </c>
      <c r="W257" s="16">
        <f t="shared" si="11"/>
        <v>0</v>
      </c>
      <c r="X257" s="17"/>
      <c r="Y257" s="11"/>
    </row>
    <row r="258" spans="1:25" ht="11.25" customHeight="1">
      <c r="A258" s="202">
        <v>50</v>
      </c>
      <c r="B258" s="231" t="s">
        <v>0</v>
      </c>
      <c r="C258" s="76">
        <v>1</v>
      </c>
      <c r="D258" s="77">
        <v>0.0802</v>
      </c>
      <c r="E258" s="77">
        <v>0.0967</v>
      </c>
      <c r="F258" s="77">
        <v>0.0011</v>
      </c>
      <c r="G258" s="77">
        <v>0.0377</v>
      </c>
      <c r="H258" s="78">
        <v>0.006</v>
      </c>
      <c r="I258" s="78">
        <v>0.006</v>
      </c>
      <c r="J258" s="78">
        <v>0.0209</v>
      </c>
      <c r="K258" s="78">
        <v>0.0048</v>
      </c>
      <c r="L258" s="77">
        <v>0.0015</v>
      </c>
      <c r="M258" s="77">
        <v>0.0018</v>
      </c>
      <c r="N258" s="77">
        <v>0.014</v>
      </c>
      <c r="O258" s="77">
        <f t="shared" si="10"/>
        <v>0.7776000000000001</v>
      </c>
      <c r="P258" s="77">
        <v>0.0266</v>
      </c>
      <c r="Q258" s="77">
        <v>0.0268</v>
      </c>
      <c r="R258" s="77">
        <v>0</v>
      </c>
      <c r="S258" s="77">
        <v>0</v>
      </c>
      <c r="T258" s="94">
        <v>1.064</v>
      </c>
      <c r="U258" s="5">
        <v>1.064</v>
      </c>
      <c r="V258" s="16">
        <f t="shared" si="13"/>
        <v>1.064</v>
      </c>
      <c r="W258" s="16">
        <f t="shared" si="11"/>
        <v>0</v>
      </c>
      <c r="X258" s="17"/>
      <c r="Y258" s="11"/>
    </row>
    <row r="259" spans="1:25" ht="11.25" customHeight="1">
      <c r="A259" s="202"/>
      <c r="B259" s="231"/>
      <c r="C259" s="76">
        <v>2</v>
      </c>
      <c r="D259" s="77">
        <v>0.0802</v>
      </c>
      <c r="E259" s="77">
        <v>0.0967</v>
      </c>
      <c r="F259" s="77">
        <v>0.0011</v>
      </c>
      <c r="G259" s="77">
        <v>0.0377</v>
      </c>
      <c r="H259" s="78">
        <v>0.006</v>
      </c>
      <c r="I259" s="78">
        <v>0.006</v>
      </c>
      <c r="J259" s="78">
        <v>0.0209</v>
      </c>
      <c r="K259" s="78">
        <v>0.0048</v>
      </c>
      <c r="L259" s="77">
        <v>0.0015</v>
      </c>
      <c r="M259" s="77">
        <v>0.0018</v>
      </c>
      <c r="N259" s="77">
        <v>0.014</v>
      </c>
      <c r="O259" s="77">
        <f t="shared" si="10"/>
        <v>0.6926</v>
      </c>
      <c r="P259" s="77">
        <v>0.0266</v>
      </c>
      <c r="Q259" s="77">
        <v>0.0268</v>
      </c>
      <c r="R259" s="77">
        <v>0</v>
      </c>
      <c r="S259" s="77">
        <v>0</v>
      </c>
      <c r="T259" s="94">
        <v>0.979</v>
      </c>
      <c r="U259" s="5">
        <v>0.979</v>
      </c>
      <c r="V259" s="16">
        <f t="shared" si="13"/>
        <v>0.979</v>
      </c>
      <c r="W259" s="16">
        <f t="shared" si="11"/>
        <v>0</v>
      </c>
      <c r="X259" s="17"/>
      <c r="Y259" s="11"/>
    </row>
    <row r="260" spans="1:25" ht="11.25" customHeight="1">
      <c r="A260" s="202"/>
      <c r="B260" s="231"/>
      <c r="C260" s="76">
        <v>3</v>
      </c>
      <c r="D260" s="77">
        <v>0.0802</v>
      </c>
      <c r="E260" s="77">
        <v>0.0967</v>
      </c>
      <c r="F260" s="77">
        <v>0.0011</v>
      </c>
      <c r="G260" s="77">
        <v>0.0377</v>
      </c>
      <c r="H260" s="78">
        <v>0.006</v>
      </c>
      <c r="I260" s="78">
        <v>0.006</v>
      </c>
      <c r="J260" s="78">
        <v>0.0209</v>
      </c>
      <c r="K260" s="78">
        <v>0.0048</v>
      </c>
      <c r="L260" s="77">
        <v>0.0015</v>
      </c>
      <c r="M260" s="77">
        <v>0.0018</v>
      </c>
      <c r="N260" s="77">
        <v>0.014</v>
      </c>
      <c r="O260" s="77">
        <f t="shared" si="10"/>
        <v>0.6556</v>
      </c>
      <c r="P260" s="77">
        <v>0.0266</v>
      </c>
      <c r="Q260" s="77">
        <v>0.0268</v>
      </c>
      <c r="R260" s="77">
        <v>0</v>
      </c>
      <c r="S260" s="77">
        <v>0</v>
      </c>
      <c r="T260" s="94">
        <v>0.942</v>
      </c>
      <c r="U260" s="5">
        <v>0.942</v>
      </c>
      <c r="V260" s="16">
        <f t="shared" si="13"/>
        <v>0.942</v>
      </c>
      <c r="W260" s="16">
        <f t="shared" si="11"/>
        <v>0</v>
      </c>
      <c r="X260" s="17"/>
      <c r="Y260" s="11"/>
    </row>
    <row r="261" spans="1:25" ht="11.25" customHeight="1">
      <c r="A261" s="202"/>
      <c r="B261" s="231"/>
      <c r="C261" s="76">
        <v>4</v>
      </c>
      <c r="D261" s="77">
        <v>0.0802091190543203</v>
      </c>
      <c r="E261" s="77">
        <v>0.09670638896707008</v>
      </c>
      <c r="F261" s="77">
        <v>0.001113312693498452</v>
      </c>
      <c r="G261" s="77">
        <v>0.03765021108922037</v>
      </c>
      <c r="H261" s="78">
        <v>0.0059614847457756005</v>
      </c>
      <c r="I261" s="78">
        <v>0.0059614847457756005</v>
      </c>
      <c r="J261" s="78">
        <v>0.020900973050571443</v>
      </c>
      <c r="K261" s="78">
        <v>0.004816638654356914</v>
      </c>
      <c r="L261" s="77">
        <v>0.0015181536729524346</v>
      </c>
      <c r="M261" s="77">
        <v>0.0017711792851111737</v>
      </c>
      <c r="N261" s="77">
        <v>0.014017618913594147</v>
      </c>
      <c r="O261" s="77">
        <f t="shared" si="10"/>
        <v>0.612625612158739</v>
      </c>
      <c r="P261" s="77">
        <v>0.026567689276667604</v>
      </c>
      <c r="Q261" s="77">
        <v>0.026820714888826345</v>
      </c>
      <c r="R261" s="77">
        <v>0</v>
      </c>
      <c r="S261" s="77">
        <v>0</v>
      </c>
      <c r="T261" s="94">
        <v>0.899</v>
      </c>
      <c r="U261" s="5">
        <v>0.899</v>
      </c>
      <c r="V261" s="16">
        <f t="shared" si="13"/>
        <v>0.8989999999999999</v>
      </c>
      <c r="W261" s="16">
        <f t="shared" si="11"/>
        <v>0</v>
      </c>
      <c r="X261" s="17"/>
      <c r="Y261" s="11"/>
    </row>
    <row r="262" spans="1:25" ht="11.25" customHeight="1">
      <c r="A262" s="202"/>
      <c r="B262" s="231"/>
      <c r="C262" s="76">
        <v>5</v>
      </c>
      <c r="D262" s="77">
        <v>0.0802</v>
      </c>
      <c r="E262" s="77">
        <v>0.0967</v>
      </c>
      <c r="F262" s="77">
        <v>0.0011</v>
      </c>
      <c r="G262" s="77">
        <v>0.0377</v>
      </c>
      <c r="H262" s="78">
        <v>0.006</v>
      </c>
      <c r="I262" s="78">
        <v>0.006</v>
      </c>
      <c r="J262" s="78">
        <v>0.0209</v>
      </c>
      <c r="K262" s="78">
        <v>0.0048</v>
      </c>
      <c r="L262" s="77">
        <v>0.0015</v>
      </c>
      <c r="M262" s="77">
        <v>0.0018</v>
      </c>
      <c r="N262" s="77">
        <v>0.014</v>
      </c>
      <c r="O262" s="77">
        <f t="shared" si="10"/>
        <v>0.6976</v>
      </c>
      <c r="P262" s="77">
        <v>0.0266</v>
      </c>
      <c r="Q262" s="77">
        <v>0.0268</v>
      </c>
      <c r="R262" s="77">
        <v>0</v>
      </c>
      <c r="S262" s="77">
        <v>0</v>
      </c>
      <c r="T262" s="94">
        <v>0.984</v>
      </c>
      <c r="U262" s="5">
        <v>0.984</v>
      </c>
      <c r="V262" s="16">
        <f t="shared" si="13"/>
        <v>0.984</v>
      </c>
      <c r="W262" s="16">
        <f t="shared" si="11"/>
        <v>0</v>
      </c>
      <c r="X262" s="17"/>
      <c r="Y262" s="11"/>
    </row>
    <row r="263" spans="1:25" ht="11.25" customHeight="1">
      <c r="A263" s="202"/>
      <c r="B263" s="231"/>
      <c r="C263" s="76">
        <v>6</v>
      </c>
      <c r="D263" s="77">
        <v>0.0802</v>
      </c>
      <c r="E263" s="77">
        <v>0.0967</v>
      </c>
      <c r="F263" s="77">
        <v>0.0011</v>
      </c>
      <c r="G263" s="77">
        <v>0.0377</v>
      </c>
      <c r="H263" s="78">
        <v>0.006</v>
      </c>
      <c r="I263" s="78">
        <v>0.006</v>
      </c>
      <c r="J263" s="78">
        <v>0.0209</v>
      </c>
      <c r="K263" s="78">
        <v>0.0048</v>
      </c>
      <c r="L263" s="77">
        <v>0.0015</v>
      </c>
      <c r="M263" s="77">
        <v>0.0018</v>
      </c>
      <c r="N263" s="77">
        <v>0.014</v>
      </c>
      <c r="O263" s="77">
        <f t="shared" si="10"/>
        <v>0.7356</v>
      </c>
      <c r="P263" s="77">
        <v>0.0266</v>
      </c>
      <c r="Q263" s="77">
        <v>0.0268</v>
      </c>
      <c r="R263" s="77">
        <v>0</v>
      </c>
      <c r="S263" s="77">
        <v>0</v>
      </c>
      <c r="T263" s="94">
        <v>1.022</v>
      </c>
      <c r="U263" s="5">
        <v>1.022</v>
      </c>
      <c r="V263" s="16">
        <f t="shared" si="13"/>
        <v>1.022</v>
      </c>
      <c r="W263" s="16">
        <f t="shared" si="11"/>
        <v>0</v>
      </c>
      <c r="X263" s="17"/>
      <c r="Y263" s="11"/>
    </row>
    <row r="264" spans="1:25" ht="11.25" customHeight="1">
      <c r="A264" s="202">
        <v>51</v>
      </c>
      <c r="B264" s="231" t="s">
        <v>51</v>
      </c>
      <c r="C264" s="76">
        <v>1</v>
      </c>
      <c r="D264" s="77">
        <v>0.0569</v>
      </c>
      <c r="E264" s="77">
        <v>0.0996</v>
      </c>
      <c r="F264" s="77">
        <v>0.0011</v>
      </c>
      <c r="G264" s="77">
        <v>0.0384</v>
      </c>
      <c r="H264" s="78">
        <v>0.0056</v>
      </c>
      <c r="I264" s="78">
        <v>0.0056</v>
      </c>
      <c r="J264" s="78">
        <v>0.0226</v>
      </c>
      <c r="K264" s="78">
        <v>0.0046</v>
      </c>
      <c r="L264" s="77">
        <v>0.0016</v>
      </c>
      <c r="M264" s="77">
        <v>0.0018</v>
      </c>
      <c r="N264" s="77">
        <v>0.0148</v>
      </c>
      <c r="O264" s="77">
        <f aca="true" t="shared" si="14" ref="O264:O327">T264-S264-SUM(D264:G264,L264:N264,P264:R264)</f>
        <v>0.7813000000000001</v>
      </c>
      <c r="P264" s="77">
        <v>0.0198</v>
      </c>
      <c r="Q264" s="77">
        <v>0.0487</v>
      </c>
      <c r="R264" s="77">
        <v>0</v>
      </c>
      <c r="S264" s="77">
        <v>0</v>
      </c>
      <c r="T264" s="94">
        <v>1.064</v>
      </c>
      <c r="U264" s="5">
        <v>1.064</v>
      </c>
      <c r="V264" s="16">
        <f t="shared" si="13"/>
        <v>1.064</v>
      </c>
      <c r="W264" s="16">
        <f t="shared" si="11"/>
        <v>0</v>
      </c>
      <c r="X264" s="17"/>
      <c r="Y264" s="11"/>
    </row>
    <row r="265" spans="1:25" ht="11.25" customHeight="1">
      <c r="A265" s="202"/>
      <c r="B265" s="231"/>
      <c r="C265" s="76">
        <v>2</v>
      </c>
      <c r="D265" s="77">
        <v>0.0569</v>
      </c>
      <c r="E265" s="77">
        <v>0.0996</v>
      </c>
      <c r="F265" s="77">
        <v>0.0011</v>
      </c>
      <c r="G265" s="77">
        <v>0.0384</v>
      </c>
      <c r="H265" s="78">
        <v>0.0056</v>
      </c>
      <c r="I265" s="78">
        <v>0.0056</v>
      </c>
      <c r="J265" s="78">
        <v>0.0226</v>
      </c>
      <c r="K265" s="78">
        <v>0.0046</v>
      </c>
      <c r="L265" s="77">
        <v>0.0016</v>
      </c>
      <c r="M265" s="77">
        <v>0.0018</v>
      </c>
      <c r="N265" s="77">
        <v>0.0148</v>
      </c>
      <c r="O265" s="77">
        <f t="shared" si="14"/>
        <v>0.6962999999999999</v>
      </c>
      <c r="P265" s="77">
        <v>0.0198</v>
      </c>
      <c r="Q265" s="77">
        <v>0.0487</v>
      </c>
      <c r="R265" s="77">
        <v>0</v>
      </c>
      <c r="S265" s="77">
        <v>0</v>
      </c>
      <c r="T265" s="94">
        <v>0.979</v>
      </c>
      <c r="U265" s="5">
        <v>0.979</v>
      </c>
      <c r="V265" s="16">
        <f t="shared" si="13"/>
        <v>0.9789999999999999</v>
      </c>
      <c r="W265" s="16">
        <f aca="true" t="shared" si="15" ref="W265:W328">T265-V265</f>
        <v>0</v>
      </c>
      <c r="X265" s="17"/>
      <c r="Y265" s="11"/>
    </row>
    <row r="266" spans="1:25" ht="11.25" customHeight="1">
      <c r="A266" s="202"/>
      <c r="B266" s="231"/>
      <c r="C266" s="76">
        <v>3</v>
      </c>
      <c r="D266" s="77">
        <v>0.0569</v>
      </c>
      <c r="E266" s="77">
        <v>0.0996</v>
      </c>
      <c r="F266" s="77">
        <v>0.0011</v>
      </c>
      <c r="G266" s="77">
        <v>0.0384</v>
      </c>
      <c r="H266" s="78">
        <v>0.0056</v>
      </c>
      <c r="I266" s="78">
        <v>0.0056</v>
      </c>
      <c r="J266" s="78">
        <v>0.0226</v>
      </c>
      <c r="K266" s="78">
        <v>0.0046</v>
      </c>
      <c r="L266" s="77">
        <v>0.0016</v>
      </c>
      <c r="M266" s="77">
        <v>0.0018</v>
      </c>
      <c r="N266" s="77">
        <v>0.0148</v>
      </c>
      <c r="O266" s="77">
        <f t="shared" si="14"/>
        <v>0.6593</v>
      </c>
      <c r="P266" s="77">
        <v>0.0198</v>
      </c>
      <c r="Q266" s="77">
        <v>0.0487</v>
      </c>
      <c r="R266" s="77">
        <v>0</v>
      </c>
      <c r="S266" s="77">
        <v>0</v>
      </c>
      <c r="T266" s="94">
        <v>0.942</v>
      </c>
      <c r="U266" s="5">
        <v>0.942</v>
      </c>
      <c r="V266" s="16">
        <f t="shared" si="13"/>
        <v>0.942</v>
      </c>
      <c r="W266" s="16">
        <f t="shared" si="15"/>
        <v>0</v>
      </c>
      <c r="X266" s="17"/>
      <c r="Y266" s="11"/>
    </row>
    <row r="267" spans="1:25" ht="11.25" customHeight="1">
      <c r="A267" s="202"/>
      <c r="B267" s="231"/>
      <c r="C267" s="76">
        <v>4</v>
      </c>
      <c r="D267" s="77">
        <v>0.05685620651986431</v>
      </c>
      <c r="E267" s="77">
        <v>0.09960173633070775</v>
      </c>
      <c r="F267" s="77">
        <v>0.0011371241303972863</v>
      </c>
      <c r="G267" s="77">
        <v>0.03840378313114472</v>
      </c>
      <c r="H267" s="78">
        <v>0.005616065082453262</v>
      </c>
      <c r="I267" s="78">
        <v>0.005616065082453262</v>
      </c>
      <c r="J267" s="78">
        <v>0.022625597356805548</v>
      </c>
      <c r="K267" s="78">
        <v>0.004555850333645396</v>
      </c>
      <c r="L267" s="77">
        <v>0.0015506238141781178</v>
      </c>
      <c r="M267" s="77">
        <v>0.0017573736560685335</v>
      </c>
      <c r="N267" s="77">
        <v>0.01478261369516472</v>
      </c>
      <c r="O267" s="77">
        <f t="shared" si="14"/>
        <v>0.6163729661358017</v>
      </c>
      <c r="P267" s="77">
        <v>0.019847984821479904</v>
      </c>
      <c r="Q267" s="77">
        <v>0.048689587765192895</v>
      </c>
      <c r="R267" s="77">
        <v>0</v>
      </c>
      <c r="S267" s="77">
        <v>0</v>
      </c>
      <c r="T267" s="94">
        <v>0.899</v>
      </c>
      <c r="U267" s="5">
        <v>0.899</v>
      </c>
      <c r="V267" s="16">
        <f t="shared" si="13"/>
        <v>0.899</v>
      </c>
      <c r="W267" s="16">
        <f t="shared" si="15"/>
        <v>0</v>
      </c>
      <c r="X267" s="17"/>
      <c r="Y267" s="11"/>
    </row>
    <row r="268" spans="1:25" ht="11.25" customHeight="1">
      <c r="A268" s="202"/>
      <c r="B268" s="231"/>
      <c r="C268" s="76">
        <v>5</v>
      </c>
      <c r="D268" s="77">
        <v>0.0569</v>
      </c>
      <c r="E268" s="77">
        <v>0.0996</v>
      </c>
      <c r="F268" s="77">
        <v>0.0011</v>
      </c>
      <c r="G268" s="77">
        <v>0.0384</v>
      </c>
      <c r="H268" s="78">
        <v>0.0056</v>
      </c>
      <c r="I268" s="78">
        <v>0.0056</v>
      </c>
      <c r="J268" s="78">
        <v>0.0226</v>
      </c>
      <c r="K268" s="78">
        <v>0.0046</v>
      </c>
      <c r="L268" s="77">
        <v>0.0016</v>
      </c>
      <c r="M268" s="77">
        <v>0.0018</v>
      </c>
      <c r="N268" s="77">
        <v>0.0148</v>
      </c>
      <c r="O268" s="77">
        <f t="shared" si="14"/>
        <v>0.7013</v>
      </c>
      <c r="P268" s="77">
        <v>0.0198</v>
      </c>
      <c r="Q268" s="77">
        <v>0.0487</v>
      </c>
      <c r="R268" s="77">
        <v>0</v>
      </c>
      <c r="S268" s="77">
        <v>0</v>
      </c>
      <c r="T268" s="94">
        <v>0.984</v>
      </c>
      <c r="U268" s="5">
        <v>0.984</v>
      </c>
      <c r="V268" s="16">
        <f t="shared" si="13"/>
        <v>0.984</v>
      </c>
      <c r="W268" s="16">
        <f t="shared" si="15"/>
        <v>0</v>
      </c>
      <c r="X268" s="17"/>
      <c r="Y268" s="11"/>
    </row>
    <row r="269" spans="1:25" ht="11.25" customHeight="1">
      <c r="A269" s="202"/>
      <c r="B269" s="231"/>
      <c r="C269" s="76">
        <v>6</v>
      </c>
      <c r="D269" s="77">
        <v>0.0569</v>
      </c>
      <c r="E269" s="77">
        <v>0.0996</v>
      </c>
      <c r="F269" s="77">
        <v>0.0011</v>
      </c>
      <c r="G269" s="77">
        <v>0.0384</v>
      </c>
      <c r="H269" s="78">
        <v>0.0056</v>
      </c>
      <c r="I269" s="78">
        <v>0.0056</v>
      </c>
      <c r="J269" s="78">
        <v>0.0226</v>
      </c>
      <c r="K269" s="78">
        <v>0.0046</v>
      </c>
      <c r="L269" s="77">
        <v>0.0016</v>
      </c>
      <c r="M269" s="77">
        <v>0.0018</v>
      </c>
      <c r="N269" s="77">
        <v>0.0148</v>
      </c>
      <c r="O269" s="77">
        <f t="shared" si="14"/>
        <v>0.7393000000000001</v>
      </c>
      <c r="P269" s="77">
        <v>0.0198</v>
      </c>
      <c r="Q269" s="77">
        <v>0.0487</v>
      </c>
      <c r="R269" s="77">
        <v>0</v>
      </c>
      <c r="S269" s="77">
        <v>0</v>
      </c>
      <c r="T269" s="94">
        <v>1.022</v>
      </c>
      <c r="U269" s="5">
        <v>1.022</v>
      </c>
      <c r="V269" s="16">
        <f t="shared" si="13"/>
        <v>1.022</v>
      </c>
      <c r="W269" s="16">
        <f t="shared" si="15"/>
        <v>0</v>
      </c>
      <c r="X269" s="17"/>
      <c r="Y269" s="11"/>
    </row>
    <row r="270" spans="1:25" ht="11.25" customHeight="1">
      <c r="A270" s="202">
        <v>52</v>
      </c>
      <c r="B270" s="231" t="s">
        <v>52</v>
      </c>
      <c r="C270" s="76">
        <v>1</v>
      </c>
      <c r="D270" s="77">
        <v>0.0511</v>
      </c>
      <c r="E270" s="77">
        <v>0.0978</v>
      </c>
      <c r="F270" s="77">
        <v>0.0011</v>
      </c>
      <c r="G270" s="77">
        <v>0.0544</v>
      </c>
      <c r="H270" s="78">
        <v>0.0093</v>
      </c>
      <c r="I270" s="78">
        <v>0.0094</v>
      </c>
      <c r="J270" s="78">
        <v>0.0314</v>
      </c>
      <c r="K270" s="78">
        <v>0.0045</v>
      </c>
      <c r="L270" s="77">
        <v>0.0015</v>
      </c>
      <c r="M270" s="77">
        <v>0.0017</v>
      </c>
      <c r="N270" s="77">
        <v>0.0153</v>
      </c>
      <c r="O270" s="77">
        <f t="shared" si="14"/>
        <v>0.7901</v>
      </c>
      <c r="P270" s="77">
        <v>0.0195</v>
      </c>
      <c r="Q270" s="77">
        <v>0.0315</v>
      </c>
      <c r="R270" s="77">
        <v>0</v>
      </c>
      <c r="S270" s="77">
        <v>0</v>
      </c>
      <c r="T270" s="94">
        <v>1.064</v>
      </c>
      <c r="U270" s="5">
        <v>1.064</v>
      </c>
      <c r="V270" s="16">
        <f t="shared" si="13"/>
        <v>1.0640000000000003</v>
      </c>
      <c r="W270" s="16">
        <f t="shared" si="15"/>
        <v>0</v>
      </c>
      <c r="X270" s="17"/>
      <c r="Y270" s="11"/>
    </row>
    <row r="271" spans="1:25" ht="11.25" customHeight="1">
      <c r="A271" s="202"/>
      <c r="B271" s="231"/>
      <c r="C271" s="76">
        <v>2</v>
      </c>
      <c r="D271" s="77">
        <v>0.0511</v>
      </c>
      <c r="E271" s="77">
        <v>0.0978</v>
      </c>
      <c r="F271" s="77">
        <v>0.0011</v>
      </c>
      <c r="G271" s="77">
        <v>0.0544</v>
      </c>
      <c r="H271" s="78">
        <v>0.0093</v>
      </c>
      <c r="I271" s="78">
        <v>0.0094</v>
      </c>
      <c r="J271" s="78">
        <v>0.0314</v>
      </c>
      <c r="K271" s="78">
        <v>0.0045</v>
      </c>
      <c r="L271" s="77">
        <v>0.0015</v>
      </c>
      <c r="M271" s="77">
        <v>0.0017</v>
      </c>
      <c r="N271" s="77">
        <v>0.0153</v>
      </c>
      <c r="O271" s="77">
        <f t="shared" si="14"/>
        <v>0.7051</v>
      </c>
      <c r="P271" s="77">
        <v>0.0195</v>
      </c>
      <c r="Q271" s="77">
        <v>0.0315</v>
      </c>
      <c r="R271" s="77">
        <v>0</v>
      </c>
      <c r="S271" s="77">
        <v>0</v>
      </c>
      <c r="T271" s="94">
        <v>0.979</v>
      </c>
      <c r="U271" s="5">
        <v>0.979</v>
      </c>
      <c r="V271" s="16">
        <f t="shared" si="13"/>
        <v>0.9789999999999999</v>
      </c>
      <c r="W271" s="16">
        <f t="shared" si="15"/>
        <v>0</v>
      </c>
      <c r="X271" s="17"/>
      <c r="Y271" s="11"/>
    </row>
    <row r="272" spans="1:25" ht="11.25" customHeight="1">
      <c r="A272" s="202"/>
      <c r="B272" s="231"/>
      <c r="C272" s="76">
        <v>3</v>
      </c>
      <c r="D272" s="77">
        <v>0.0511</v>
      </c>
      <c r="E272" s="77">
        <v>0.0978</v>
      </c>
      <c r="F272" s="77">
        <v>0.0011</v>
      </c>
      <c r="G272" s="77">
        <v>0.0544</v>
      </c>
      <c r="H272" s="78">
        <v>0.0093</v>
      </c>
      <c r="I272" s="78">
        <v>0.0094</v>
      </c>
      <c r="J272" s="78">
        <v>0.0314</v>
      </c>
      <c r="K272" s="78">
        <v>0.0045</v>
      </c>
      <c r="L272" s="77">
        <v>0.0015</v>
      </c>
      <c r="M272" s="77">
        <v>0.0017</v>
      </c>
      <c r="N272" s="77">
        <v>0.0153</v>
      </c>
      <c r="O272" s="77">
        <f t="shared" si="14"/>
        <v>0.6680999999999999</v>
      </c>
      <c r="P272" s="77">
        <v>0.0195</v>
      </c>
      <c r="Q272" s="77">
        <v>0.0315</v>
      </c>
      <c r="R272" s="77">
        <v>0</v>
      </c>
      <c r="S272" s="77">
        <v>0</v>
      </c>
      <c r="T272" s="94">
        <v>0.942</v>
      </c>
      <c r="U272" s="5">
        <v>0.942</v>
      </c>
      <c r="V272" s="16">
        <f t="shared" si="13"/>
        <v>0.9419999999999998</v>
      </c>
      <c r="W272" s="16">
        <f t="shared" si="15"/>
        <v>0</v>
      </c>
      <c r="X272" s="17"/>
      <c r="Y272" s="11"/>
    </row>
    <row r="273" spans="1:25" ht="11.25" customHeight="1">
      <c r="A273" s="202"/>
      <c r="B273" s="231"/>
      <c r="C273" s="76">
        <v>4</v>
      </c>
      <c r="D273" s="77">
        <v>0.051123390557939914</v>
      </c>
      <c r="E273" s="77">
        <v>0.09779893896041965</v>
      </c>
      <c r="F273" s="77">
        <v>0.0011253576537911302</v>
      </c>
      <c r="G273" s="77">
        <v>0.05439228659990463</v>
      </c>
      <c r="H273" s="78">
        <v>0.00926111368484653</v>
      </c>
      <c r="I273" s="78">
        <v>0.009407942850724896</v>
      </c>
      <c r="J273" s="78">
        <v>0.03138337467718692</v>
      </c>
      <c r="K273" s="78">
        <v>0.004470132383408014</v>
      </c>
      <c r="L273" s="77">
        <v>0.001500476871721507</v>
      </c>
      <c r="M273" s="77">
        <v>0.0017148307105388652</v>
      </c>
      <c r="N273" s="77">
        <v>0.015326299475441106</v>
      </c>
      <c r="O273" s="77">
        <f t="shared" si="14"/>
        <v>0.6250022055317119</v>
      </c>
      <c r="P273" s="77">
        <v>0.019506199332379594</v>
      </c>
      <c r="Q273" s="77">
        <v>0.03151001430615164</v>
      </c>
      <c r="R273" s="77">
        <v>0</v>
      </c>
      <c r="S273" s="77">
        <v>0</v>
      </c>
      <c r="T273" s="94">
        <v>0.899</v>
      </c>
      <c r="U273" s="5">
        <v>0.899</v>
      </c>
      <c r="V273" s="16">
        <f t="shared" si="13"/>
        <v>0.899</v>
      </c>
      <c r="W273" s="16">
        <f t="shared" si="15"/>
        <v>0</v>
      </c>
      <c r="X273" s="17"/>
      <c r="Y273" s="11"/>
    </row>
    <row r="274" spans="1:25" ht="11.25" customHeight="1">
      <c r="A274" s="202"/>
      <c r="B274" s="231"/>
      <c r="C274" s="76">
        <v>5</v>
      </c>
      <c r="D274" s="77">
        <v>0.0511</v>
      </c>
      <c r="E274" s="77">
        <v>0.0978</v>
      </c>
      <c r="F274" s="77">
        <v>0.0011</v>
      </c>
      <c r="G274" s="77">
        <v>0.0544</v>
      </c>
      <c r="H274" s="78">
        <v>0.0093</v>
      </c>
      <c r="I274" s="78">
        <v>0.0094</v>
      </c>
      <c r="J274" s="78">
        <v>0.0314</v>
      </c>
      <c r="K274" s="78">
        <v>0.0045</v>
      </c>
      <c r="L274" s="77">
        <v>0.0015</v>
      </c>
      <c r="M274" s="77">
        <v>0.0017</v>
      </c>
      <c r="N274" s="77">
        <v>0.0153</v>
      </c>
      <c r="O274" s="77">
        <f t="shared" si="14"/>
        <v>0.7101</v>
      </c>
      <c r="P274" s="77">
        <v>0.0195</v>
      </c>
      <c r="Q274" s="77">
        <v>0.0315</v>
      </c>
      <c r="R274" s="77">
        <v>0</v>
      </c>
      <c r="S274" s="77">
        <v>0</v>
      </c>
      <c r="T274" s="94">
        <v>0.984</v>
      </c>
      <c r="U274" s="5">
        <v>0.984</v>
      </c>
      <c r="V274" s="16">
        <f t="shared" si="13"/>
        <v>0.9839999999999999</v>
      </c>
      <c r="W274" s="16">
        <f t="shared" si="15"/>
        <v>0</v>
      </c>
      <c r="X274" s="17"/>
      <c r="Y274" s="11"/>
    </row>
    <row r="275" spans="1:25" ht="11.25" customHeight="1">
      <c r="A275" s="202"/>
      <c r="B275" s="231"/>
      <c r="C275" s="76">
        <v>6</v>
      </c>
      <c r="D275" s="77">
        <v>0.0511</v>
      </c>
      <c r="E275" s="77">
        <v>0.0978</v>
      </c>
      <c r="F275" s="77">
        <v>0.0011</v>
      </c>
      <c r="G275" s="77">
        <v>0.0544</v>
      </c>
      <c r="H275" s="78">
        <v>0.0093</v>
      </c>
      <c r="I275" s="78">
        <v>0.0094</v>
      </c>
      <c r="J275" s="78">
        <v>0.0314</v>
      </c>
      <c r="K275" s="78">
        <v>0.0045</v>
      </c>
      <c r="L275" s="77">
        <v>0.0015</v>
      </c>
      <c r="M275" s="77">
        <v>0.0017</v>
      </c>
      <c r="N275" s="77">
        <v>0.0153</v>
      </c>
      <c r="O275" s="77">
        <f t="shared" si="14"/>
        <v>0.7481</v>
      </c>
      <c r="P275" s="77">
        <v>0.0195</v>
      </c>
      <c r="Q275" s="77">
        <v>0.0315</v>
      </c>
      <c r="R275" s="77">
        <v>0</v>
      </c>
      <c r="S275" s="77">
        <v>0</v>
      </c>
      <c r="T275" s="94">
        <v>1.022</v>
      </c>
      <c r="U275" s="5">
        <v>1.022</v>
      </c>
      <c r="V275" s="16">
        <f t="shared" si="13"/>
        <v>1.022</v>
      </c>
      <c r="W275" s="16">
        <f t="shared" si="15"/>
        <v>0</v>
      </c>
      <c r="X275" s="17"/>
      <c r="Y275" s="11"/>
    </row>
    <row r="276" spans="1:25" ht="11.25" customHeight="1">
      <c r="A276" s="202">
        <v>53</v>
      </c>
      <c r="B276" s="231" t="s">
        <v>53</v>
      </c>
      <c r="C276" s="76">
        <v>1</v>
      </c>
      <c r="D276" s="77">
        <v>0.0495</v>
      </c>
      <c r="E276" s="77">
        <v>0.1031</v>
      </c>
      <c r="F276" s="77">
        <v>0.0011</v>
      </c>
      <c r="G276" s="77">
        <v>0.0541</v>
      </c>
      <c r="H276" s="78">
        <v>0.0096</v>
      </c>
      <c r="I276" s="78">
        <v>0.0096</v>
      </c>
      <c r="J276" s="78">
        <v>0.0303</v>
      </c>
      <c r="K276" s="78">
        <v>0.0047</v>
      </c>
      <c r="L276" s="77">
        <v>0.0015</v>
      </c>
      <c r="M276" s="77">
        <v>0.0017</v>
      </c>
      <c r="N276" s="77">
        <v>0.0148</v>
      </c>
      <c r="O276" s="77">
        <f t="shared" si="14"/>
        <v>0.7867999999999999</v>
      </c>
      <c r="P276" s="77">
        <v>0.0138</v>
      </c>
      <c r="Q276" s="77">
        <v>0.0376</v>
      </c>
      <c r="R276" s="77">
        <v>0</v>
      </c>
      <c r="S276" s="77">
        <v>0</v>
      </c>
      <c r="T276" s="94">
        <v>1.064</v>
      </c>
      <c r="U276" s="5">
        <v>1.064</v>
      </c>
      <c r="V276" s="16">
        <f t="shared" si="13"/>
        <v>1.064</v>
      </c>
      <c r="W276" s="16">
        <f t="shared" si="15"/>
        <v>0</v>
      </c>
      <c r="X276" s="17"/>
      <c r="Y276" s="11"/>
    </row>
    <row r="277" spans="1:25" ht="11.25" customHeight="1">
      <c r="A277" s="202"/>
      <c r="B277" s="231"/>
      <c r="C277" s="76">
        <v>2</v>
      </c>
      <c r="D277" s="77">
        <v>0.0495</v>
      </c>
      <c r="E277" s="77">
        <v>0.1031</v>
      </c>
      <c r="F277" s="77">
        <v>0.0011</v>
      </c>
      <c r="G277" s="77">
        <v>0.0541</v>
      </c>
      <c r="H277" s="78">
        <v>0.0096</v>
      </c>
      <c r="I277" s="78">
        <v>0.0096</v>
      </c>
      <c r="J277" s="78">
        <v>0.0303</v>
      </c>
      <c r="K277" s="78">
        <v>0.0047</v>
      </c>
      <c r="L277" s="77">
        <v>0.0015</v>
      </c>
      <c r="M277" s="77">
        <v>0.0017</v>
      </c>
      <c r="N277" s="77">
        <v>0.0148</v>
      </c>
      <c r="O277" s="77">
        <f t="shared" si="14"/>
        <v>0.7018</v>
      </c>
      <c r="P277" s="77">
        <v>0.0138</v>
      </c>
      <c r="Q277" s="77">
        <v>0.0376</v>
      </c>
      <c r="R277" s="77">
        <v>0</v>
      </c>
      <c r="S277" s="77">
        <v>0</v>
      </c>
      <c r="T277" s="94">
        <v>0.979</v>
      </c>
      <c r="U277" s="5">
        <v>0.979</v>
      </c>
      <c r="V277" s="16">
        <f t="shared" si="13"/>
        <v>0.979</v>
      </c>
      <c r="W277" s="16">
        <f t="shared" si="15"/>
        <v>0</v>
      </c>
      <c r="X277" s="17"/>
      <c r="Y277" s="11"/>
    </row>
    <row r="278" spans="1:25" ht="11.25" customHeight="1">
      <c r="A278" s="202"/>
      <c r="B278" s="231"/>
      <c r="C278" s="76">
        <v>3</v>
      </c>
      <c r="D278" s="77">
        <v>0.0495</v>
      </c>
      <c r="E278" s="77">
        <v>0.1031</v>
      </c>
      <c r="F278" s="77">
        <v>0.0011</v>
      </c>
      <c r="G278" s="77">
        <v>0.0541</v>
      </c>
      <c r="H278" s="78">
        <v>0.0096</v>
      </c>
      <c r="I278" s="78">
        <v>0.0096</v>
      </c>
      <c r="J278" s="78">
        <v>0.0303</v>
      </c>
      <c r="K278" s="78">
        <v>0.0047</v>
      </c>
      <c r="L278" s="77">
        <v>0.0015</v>
      </c>
      <c r="M278" s="77">
        <v>0.0017</v>
      </c>
      <c r="N278" s="77">
        <v>0.0148</v>
      </c>
      <c r="O278" s="77">
        <f t="shared" si="14"/>
        <v>0.6647999999999998</v>
      </c>
      <c r="P278" s="77">
        <v>0.0138</v>
      </c>
      <c r="Q278" s="77">
        <v>0.0376</v>
      </c>
      <c r="R278" s="77">
        <v>0</v>
      </c>
      <c r="S278" s="77">
        <v>0</v>
      </c>
      <c r="T278" s="94">
        <v>0.942</v>
      </c>
      <c r="U278" s="5">
        <v>0.942</v>
      </c>
      <c r="V278" s="16">
        <f t="shared" si="13"/>
        <v>0.9419999999999998</v>
      </c>
      <c r="W278" s="16">
        <f t="shared" si="15"/>
        <v>0</v>
      </c>
      <c r="X278" s="17"/>
      <c r="Y278" s="11"/>
    </row>
    <row r="279" spans="1:25" ht="11.25" customHeight="1">
      <c r="A279" s="202"/>
      <c r="B279" s="231"/>
      <c r="C279" s="76">
        <v>4</v>
      </c>
      <c r="D279" s="77">
        <v>0.04952867383512544</v>
      </c>
      <c r="E279" s="77">
        <v>0.10305913978494624</v>
      </c>
      <c r="F279" s="77">
        <v>0.0011433691756272404</v>
      </c>
      <c r="G279" s="77">
        <v>0.05410215053763441</v>
      </c>
      <c r="H279" s="78">
        <v>0.009563415006244306</v>
      </c>
      <c r="I279" s="78">
        <v>0.009563415006244306</v>
      </c>
      <c r="J279" s="78">
        <v>0.030324739264282318</v>
      </c>
      <c r="K279" s="78">
        <v>0.0046653445021972795</v>
      </c>
      <c r="L279" s="77">
        <v>0.001507168458781362</v>
      </c>
      <c r="M279" s="77">
        <v>0.0017150537634408602</v>
      </c>
      <c r="N279" s="77">
        <v>0.01481182795698925</v>
      </c>
      <c r="O279" s="77">
        <f t="shared" si="14"/>
        <v>0.6217849462365592</v>
      </c>
      <c r="P279" s="77">
        <v>0.013772401433691756</v>
      </c>
      <c r="Q279" s="77">
        <v>0.037575268817204306</v>
      </c>
      <c r="R279" s="77">
        <v>0</v>
      </c>
      <c r="S279" s="77">
        <v>0</v>
      </c>
      <c r="T279" s="94">
        <v>0.899</v>
      </c>
      <c r="U279" s="5">
        <v>0.899</v>
      </c>
      <c r="V279" s="16">
        <f t="shared" si="13"/>
        <v>0.899</v>
      </c>
      <c r="W279" s="16">
        <f t="shared" si="15"/>
        <v>0</v>
      </c>
      <c r="X279" s="17"/>
      <c r="Y279" s="11"/>
    </row>
    <row r="280" spans="1:25" ht="11.25" customHeight="1">
      <c r="A280" s="202"/>
      <c r="B280" s="231"/>
      <c r="C280" s="76">
        <v>5</v>
      </c>
      <c r="D280" s="77">
        <v>0.0495</v>
      </c>
      <c r="E280" s="77">
        <v>0.1031</v>
      </c>
      <c r="F280" s="77">
        <v>0.0011</v>
      </c>
      <c r="G280" s="77">
        <v>0.0541</v>
      </c>
      <c r="H280" s="78">
        <v>0.0096</v>
      </c>
      <c r="I280" s="78">
        <v>0.0096</v>
      </c>
      <c r="J280" s="78">
        <v>0.0303</v>
      </c>
      <c r="K280" s="78">
        <v>0.0047</v>
      </c>
      <c r="L280" s="77">
        <v>0.0015</v>
      </c>
      <c r="M280" s="77">
        <v>0.0017</v>
      </c>
      <c r="N280" s="77">
        <v>0.0148</v>
      </c>
      <c r="O280" s="77">
        <f t="shared" si="14"/>
        <v>0.7067999999999999</v>
      </c>
      <c r="P280" s="77">
        <v>0.0138</v>
      </c>
      <c r="Q280" s="77">
        <v>0.0376</v>
      </c>
      <c r="R280" s="77">
        <v>0</v>
      </c>
      <c r="S280" s="77">
        <v>0</v>
      </c>
      <c r="T280" s="94">
        <v>0.984</v>
      </c>
      <c r="U280" s="5">
        <v>0.984</v>
      </c>
      <c r="V280" s="16">
        <f t="shared" si="13"/>
        <v>0.9839999999999999</v>
      </c>
      <c r="W280" s="16">
        <f t="shared" si="15"/>
        <v>0</v>
      </c>
      <c r="X280" s="17"/>
      <c r="Y280" s="11"/>
    </row>
    <row r="281" spans="1:25" ht="11.25" customHeight="1">
      <c r="A281" s="202"/>
      <c r="B281" s="231"/>
      <c r="C281" s="76">
        <v>6</v>
      </c>
      <c r="D281" s="77">
        <v>0.0495</v>
      </c>
      <c r="E281" s="77">
        <v>0.1031</v>
      </c>
      <c r="F281" s="77">
        <v>0.0011</v>
      </c>
      <c r="G281" s="77">
        <v>0.0541</v>
      </c>
      <c r="H281" s="78">
        <v>0.0096</v>
      </c>
      <c r="I281" s="78">
        <v>0.0096</v>
      </c>
      <c r="J281" s="78">
        <v>0.0303</v>
      </c>
      <c r="K281" s="78">
        <v>0.0047</v>
      </c>
      <c r="L281" s="77">
        <v>0.0015</v>
      </c>
      <c r="M281" s="77">
        <v>0.0017</v>
      </c>
      <c r="N281" s="77">
        <v>0.0148</v>
      </c>
      <c r="O281" s="77">
        <f t="shared" si="14"/>
        <v>0.7447999999999999</v>
      </c>
      <c r="P281" s="77">
        <v>0.0138</v>
      </c>
      <c r="Q281" s="77">
        <v>0.0376</v>
      </c>
      <c r="R281" s="77">
        <v>0</v>
      </c>
      <c r="S281" s="77">
        <v>0</v>
      </c>
      <c r="T281" s="94">
        <v>1.022</v>
      </c>
      <c r="U281" s="5">
        <v>1.022</v>
      </c>
      <c r="V281" s="16">
        <f t="shared" si="13"/>
        <v>1.022</v>
      </c>
      <c r="W281" s="16">
        <f t="shared" si="15"/>
        <v>0</v>
      </c>
      <c r="X281" s="17"/>
      <c r="Y281" s="11"/>
    </row>
    <row r="282" spans="1:25" ht="11.25" customHeight="1">
      <c r="A282" s="202">
        <v>54</v>
      </c>
      <c r="B282" s="231" t="s">
        <v>54</v>
      </c>
      <c r="C282" s="76">
        <v>1</v>
      </c>
      <c r="D282" s="77">
        <v>0.0447</v>
      </c>
      <c r="E282" s="77">
        <v>0.1023</v>
      </c>
      <c r="F282" s="77">
        <v>0.0012</v>
      </c>
      <c r="G282" s="77">
        <v>0.0569</v>
      </c>
      <c r="H282" s="78">
        <v>0.0097</v>
      </c>
      <c r="I282" s="78">
        <v>0.0097</v>
      </c>
      <c r="J282" s="78">
        <v>0.0328</v>
      </c>
      <c r="K282" s="78">
        <v>0.0047</v>
      </c>
      <c r="L282" s="77">
        <v>0.0016</v>
      </c>
      <c r="M282" s="77">
        <v>0.0018</v>
      </c>
      <c r="N282" s="77">
        <v>0.0145</v>
      </c>
      <c r="O282" s="77">
        <f t="shared" si="14"/>
        <v>0.7942</v>
      </c>
      <c r="P282" s="77">
        <v>0.0153</v>
      </c>
      <c r="Q282" s="77">
        <v>0.0315</v>
      </c>
      <c r="R282" s="77">
        <v>0</v>
      </c>
      <c r="S282" s="77">
        <v>0</v>
      </c>
      <c r="T282" s="94">
        <v>1.064</v>
      </c>
      <c r="U282" s="5">
        <v>1.064</v>
      </c>
      <c r="V282" s="16">
        <f t="shared" si="13"/>
        <v>1.0640000000000003</v>
      </c>
      <c r="W282" s="16">
        <f t="shared" si="15"/>
        <v>0</v>
      </c>
      <c r="X282" s="17"/>
      <c r="Y282" s="11"/>
    </row>
    <row r="283" spans="1:25" ht="11.25" customHeight="1">
      <c r="A283" s="202"/>
      <c r="B283" s="231"/>
      <c r="C283" s="76">
        <v>2</v>
      </c>
      <c r="D283" s="77">
        <v>0.0447</v>
      </c>
      <c r="E283" s="77">
        <v>0.1023</v>
      </c>
      <c r="F283" s="77">
        <v>0.0012</v>
      </c>
      <c r="G283" s="77">
        <v>0.0569</v>
      </c>
      <c r="H283" s="78">
        <v>0.0097</v>
      </c>
      <c r="I283" s="78">
        <v>0.0097</v>
      </c>
      <c r="J283" s="78">
        <v>0.0328</v>
      </c>
      <c r="K283" s="78">
        <v>0.0047</v>
      </c>
      <c r="L283" s="77">
        <v>0.0016</v>
      </c>
      <c r="M283" s="77">
        <v>0.0018</v>
      </c>
      <c r="N283" s="77">
        <v>0.0145</v>
      </c>
      <c r="O283" s="77">
        <f t="shared" si="14"/>
        <v>0.7091999999999999</v>
      </c>
      <c r="P283" s="77">
        <v>0.0153</v>
      </c>
      <c r="Q283" s="77">
        <v>0.0315</v>
      </c>
      <c r="R283" s="77">
        <v>0</v>
      </c>
      <c r="S283" s="77">
        <v>0</v>
      </c>
      <c r="T283" s="94">
        <v>0.979</v>
      </c>
      <c r="U283" s="5">
        <v>0.979</v>
      </c>
      <c r="V283" s="16">
        <f t="shared" si="13"/>
        <v>0.9789999999999999</v>
      </c>
      <c r="W283" s="16">
        <f t="shared" si="15"/>
        <v>0</v>
      </c>
      <c r="X283" s="17"/>
      <c r="Y283" s="11"/>
    </row>
    <row r="284" spans="1:25" ht="11.25" customHeight="1">
      <c r="A284" s="202"/>
      <c r="B284" s="231"/>
      <c r="C284" s="76">
        <v>3</v>
      </c>
      <c r="D284" s="77">
        <v>0.0447</v>
      </c>
      <c r="E284" s="77">
        <v>0.1023</v>
      </c>
      <c r="F284" s="77">
        <v>0.0012</v>
      </c>
      <c r="G284" s="77">
        <v>0.0569</v>
      </c>
      <c r="H284" s="78">
        <v>0.0097</v>
      </c>
      <c r="I284" s="78">
        <v>0.0097</v>
      </c>
      <c r="J284" s="78">
        <v>0.0328</v>
      </c>
      <c r="K284" s="78">
        <v>0.0047</v>
      </c>
      <c r="L284" s="77">
        <v>0.0016</v>
      </c>
      <c r="M284" s="77">
        <v>0.0018</v>
      </c>
      <c r="N284" s="77">
        <v>0.0145</v>
      </c>
      <c r="O284" s="77">
        <f t="shared" si="14"/>
        <v>0.6721999999999999</v>
      </c>
      <c r="P284" s="77">
        <v>0.0153</v>
      </c>
      <c r="Q284" s="77">
        <v>0.0315</v>
      </c>
      <c r="R284" s="77">
        <v>0</v>
      </c>
      <c r="S284" s="77">
        <v>0</v>
      </c>
      <c r="T284" s="94">
        <v>0.942</v>
      </c>
      <c r="U284" s="5">
        <v>0.942</v>
      </c>
      <c r="V284" s="16">
        <f t="shared" si="13"/>
        <v>0.9419999999999998</v>
      </c>
      <c r="W284" s="16">
        <f t="shared" si="15"/>
        <v>0</v>
      </c>
      <c r="X284" s="17"/>
      <c r="Y284" s="11"/>
    </row>
    <row r="285" spans="1:25" ht="11.25" customHeight="1">
      <c r="A285" s="202"/>
      <c r="B285" s="231"/>
      <c r="C285" s="76">
        <v>4</v>
      </c>
      <c r="D285" s="77">
        <v>0.0447233271006856</v>
      </c>
      <c r="E285" s="77">
        <v>0.10233389993767353</v>
      </c>
      <c r="F285" s="77">
        <v>0.0011715677942093037</v>
      </c>
      <c r="G285" s="77">
        <v>0.056897444614425745</v>
      </c>
      <c r="H285" s="78">
        <v>0.009689892767139453</v>
      </c>
      <c r="I285" s="78">
        <v>0.009691599735918162</v>
      </c>
      <c r="J285" s="78">
        <v>0.03283638940643674</v>
      </c>
      <c r="K285" s="78">
        <v>0.0046770944536633175</v>
      </c>
      <c r="L285" s="77">
        <v>0.0015790696356734093</v>
      </c>
      <c r="M285" s="77">
        <v>0.0018337582865884754</v>
      </c>
      <c r="N285" s="77">
        <v>0.014466315371975753</v>
      </c>
      <c r="O285" s="77">
        <f t="shared" si="14"/>
        <v>0.6292337809507621</v>
      </c>
      <c r="P285" s="77">
        <v>0.01528131905490396</v>
      </c>
      <c r="Q285" s="77">
        <v>0.031479517253102156</v>
      </c>
      <c r="R285" s="77">
        <v>0</v>
      </c>
      <c r="S285" s="77">
        <v>0</v>
      </c>
      <c r="T285" s="94">
        <v>0.899</v>
      </c>
      <c r="U285" s="5">
        <v>0.899</v>
      </c>
      <c r="V285" s="16">
        <f t="shared" si="13"/>
        <v>0.899</v>
      </c>
      <c r="W285" s="16">
        <f t="shared" si="15"/>
        <v>0</v>
      </c>
      <c r="X285" s="17"/>
      <c r="Y285" s="11"/>
    </row>
    <row r="286" spans="1:25" ht="11.25" customHeight="1">
      <c r="A286" s="202"/>
      <c r="B286" s="231"/>
      <c r="C286" s="76">
        <v>5</v>
      </c>
      <c r="D286" s="77">
        <v>0.0447</v>
      </c>
      <c r="E286" s="77">
        <v>0.1023</v>
      </c>
      <c r="F286" s="77">
        <v>0.0012</v>
      </c>
      <c r="G286" s="77">
        <v>0.0569</v>
      </c>
      <c r="H286" s="78">
        <v>0.0097</v>
      </c>
      <c r="I286" s="78">
        <v>0.0097</v>
      </c>
      <c r="J286" s="78">
        <v>0.0328</v>
      </c>
      <c r="K286" s="78">
        <v>0.0047</v>
      </c>
      <c r="L286" s="77">
        <v>0.0016</v>
      </c>
      <c r="M286" s="77">
        <v>0.0018</v>
      </c>
      <c r="N286" s="77">
        <v>0.0145</v>
      </c>
      <c r="O286" s="77">
        <f t="shared" si="14"/>
        <v>0.7142</v>
      </c>
      <c r="P286" s="77">
        <v>0.0153</v>
      </c>
      <c r="Q286" s="77">
        <v>0.0315</v>
      </c>
      <c r="R286" s="77">
        <v>0</v>
      </c>
      <c r="S286" s="77">
        <v>0</v>
      </c>
      <c r="T286" s="94">
        <v>0.984</v>
      </c>
      <c r="U286" s="5">
        <v>0.984</v>
      </c>
      <c r="V286" s="16">
        <f t="shared" si="13"/>
        <v>0.9839999999999999</v>
      </c>
      <c r="W286" s="16">
        <f t="shared" si="15"/>
        <v>0</v>
      </c>
      <c r="X286" s="17"/>
      <c r="Y286" s="11"/>
    </row>
    <row r="287" spans="1:25" ht="11.25" customHeight="1">
      <c r="A287" s="202"/>
      <c r="B287" s="231"/>
      <c r="C287" s="76">
        <v>6</v>
      </c>
      <c r="D287" s="77">
        <v>0.0447</v>
      </c>
      <c r="E287" s="77">
        <v>0.1023</v>
      </c>
      <c r="F287" s="77">
        <v>0.0012</v>
      </c>
      <c r="G287" s="77">
        <v>0.0569</v>
      </c>
      <c r="H287" s="78">
        <v>0.0097</v>
      </c>
      <c r="I287" s="78">
        <v>0.0097</v>
      </c>
      <c r="J287" s="78">
        <v>0.0328</v>
      </c>
      <c r="K287" s="78">
        <v>0.0047</v>
      </c>
      <c r="L287" s="77">
        <v>0.0016</v>
      </c>
      <c r="M287" s="77">
        <v>0.0018</v>
      </c>
      <c r="N287" s="77">
        <v>0.0145</v>
      </c>
      <c r="O287" s="77">
        <f t="shared" si="14"/>
        <v>0.7522</v>
      </c>
      <c r="P287" s="77">
        <v>0.0153</v>
      </c>
      <c r="Q287" s="77">
        <v>0.0315</v>
      </c>
      <c r="R287" s="77">
        <v>0</v>
      </c>
      <c r="S287" s="77">
        <v>0</v>
      </c>
      <c r="T287" s="94">
        <v>1.022</v>
      </c>
      <c r="U287" s="5">
        <v>1.022</v>
      </c>
      <c r="V287" s="16">
        <f t="shared" si="13"/>
        <v>1.022</v>
      </c>
      <c r="W287" s="16">
        <f t="shared" si="15"/>
        <v>0</v>
      </c>
      <c r="X287" s="17"/>
      <c r="Y287" s="11"/>
    </row>
    <row r="288" spans="1:25" ht="11.25" customHeight="1">
      <c r="A288" s="106">
        <v>55</v>
      </c>
      <c r="B288" s="88" t="s">
        <v>55</v>
      </c>
      <c r="C288" s="76">
        <v>1</v>
      </c>
      <c r="D288" s="77">
        <v>0.055620375985445725</v>
      </c>
      <c r="E288" s="77">
        <v>0.04242777440873256</v>
      </c>
      <c r="F288" s="77">
        <v>0.0003217707701637356</v>
      </c>
      <c r="G288" s="77">
        <v>0.019605033353547602</v>
      </c>
      <c r="H288" s="78">
        <v>0.003462841409960901</v>
      </c>
      <c r="I288" s="78">
        <v>0.003462841409960901</v>
      </c>
      <c r="J288" s="78">
        <v>0.010980362433509297</v>
      </c>
      <c r="K288" s="78">
        <v>0.0016892865282321994</v>
      </c>
      <c r="L288" s="77">
        <v>0.00043668890236506973</v>
      </c>
      <c r="M288" s="77">
        <v>0.0005056397816858702</v>
      </c>
      <c r="N288" s="77">
        <v>0.006090661006670709</v>
      </c>
      <c r="O288" s="77">
        <f t="shared" si="14"/>
        <v>0.22549235900545786</v>
      </c>
      <c r="P288" s="77">
        <v>0.012618010915706489</v>
      </c>
      <c r="Q288" s="77">
        <v>0.015881685870224378</v>
      </c>
      <c r="R288" s="77">
        <v>0</v>
      </c>
      <c r="S288" s="77">
        <v>0</v>
      </c>
      <c r="T288" s="94">
        <v>0.379</v>
      </c>
      <c r="U288" s="5">
        <v>0.379</v>
      </c>
      <c r="V288" s="16">
        <f t="shared" si="13"/>
        <v>0.37899999999999995</v>
      </c>
      <c r="W288" s="16">
        <f t="shared" si="15"/>
        <v>0</v>
      </c>
      <c r="X288" s="17"/>
      <c r="Y288" s="11"/>
    </row>
    <row r="289" spans="1:25" ht="11.25" customHeight="1">
      <c r="A289" s="202">
        <v>56</v>
      </c>
      <c r="B289" s="231" t="s">
        <v>56</v>
      </c>
      <c r="C289" s="76">
        <v>1</v>
      </c>
      <c r="D289" s="77">
        <v>0.0499</v>
      </c>
      <c r="E289" s="77">
        <v>0.104</v>
      </c>
      <c r="F289" s="77">
        <v>0.0011</v>
      </c>
      <c r="G289" s="77">
        <v>0.0546</v>
      </c>
      <c r="H289" s="78">
        <v>0.0097</v>
      </c>
      <c r="I289" s="78">
        <v>0.0097</v>
      </c>
      <c r="J289" s="78">
        <v>0.0306</v>
      </c>
      <c r="K289" s="78">
        <v>0.0047</v>
      </c>
      <c r="L289" s="77">
        <v>0.0015</v>
      </c>
      <c r="M289" s="77">
        <v>0.0018</v>
      </c>
      <c r="N289" s="77">
        <v>0.0148</v>
      </c>
      <c r="O289" s="77">
        <f t="shared" si="14"/>
        <v>0.7915000000000001</v>
      </c>
      <c r="P289" s="77">
        <v>0.0139</v>
      </c>
      <c r="Q289" s="77">
        <v>0.0309</v>
      </c>
      <c r="R289" s="77">
        <v>0</v>
      </c>
      <c r="S289" s="77">
        <v>0</v>
      </c>
      <c r="T289" s="94">
        <v>1.064</v>
      </c>
      <c r="U289" s="5">
        <v>1.064</v>
      </c>
      <c r="V289" s="16">
        <f aca="true" t="shared" si="16" ref="V289:V343">D289+E289+F289+G289+L289+M289+N289+O289+P289+Q289+R289+S289</f>
        <v>1.064</v>
      </c>
      <c r="W289" s="16">
        <f t="shared" si="15"/>
        <v>0</v>
      </c>
      <c r="X289" s="17"/>
      <c r="Y289" s="11"/>
    </row>
    <row r="290" spans="1:25" ht="11.25" customHeight="1">
      <c r="A290" s="202"/>
      <c r="B290" s="231"/>
      <c r="C290" s="76">
        <v>2</v>
      </c>
      <c r="D290" s="77">
        <v>0.0499</v>
      </c>
      <c r="E290" s="77">
        <v>0.104</v>
      </c>
      <c r="F290" s="77">
        <v>0.0011</v>
      </c>
      <c r="G290" s="77">
        <v>0.0546</v>
      </c>
      <c r="H290" s="78">
        <v>0.0097</v>
      </c>
      <c r="I290" s="78">
        <v>0.0097</v>
      </c>
      <c r="J290" s="78">
        <v>0.0306</v>
      </c>
      <c r="K290" s="78">
        <v>0.0047</v>
      </c>
      <c r="L290" s="77">
        <v>0.0015</v>
      </c>
      <c r="M290" s="77">
        <v>0.0018</v>
      </c>
      <c r="N290" s="77">
        <v>0.0148</v>
      </c>
      <c r="O290" s="77">
        <f t="shared" si="14"/>
        <v>0.7065</v>
      </c>
      <c r="P290" s="77">
        <v>0.0139</v>
      </c>
      <c r="Q290" s="77">
        <v>0.0309</v>
      </c>
      <c r="R290" s="77">
        <v>0</v>
      </c>
      <c r="S290" s="77">
        <v>0</v>
      </c>
      <c r="T290" s="94">
        <v>0.979</v>
      </c>
      <c r="U290" s="5">
        <v>0.979</v>
      </c>
      <c r="V290" s="16">
        <f t="shared" si="16"/>
        <v>0.9790000000000001</v>
      </c>
      <c r="W290" s="16">
        <f t="shared" si="15"/>
        <v>0</v>
      </c>
      <c r="X290" s="17"/>
      <c r="Y290" s="11"/>
    </row>
    <row r="291" spans="1:25" ht="11.25" customHeight="1">
      <c r="A291" s="202"/>
      <c r="B291" s="231"/>
      <c r="C291" s="76">
        <v>3</v>
      </c>
      <c r="D291" s="77">
        <v>0.0499</v>
      </c>
      <c r="E291" s="77">
        <v>0.104</v>
      </c>
      <c r="F291" s="77">
        <v>0.0011</v>
      </c>
      <c r="G291" s="77">
        <v>0.0546</v>
      </c>
      <c r="H291" s="78">
        <v>0.0097</v>
      </c>
      <c r="I291" s="78">
        <v>0.0097</v>
      </c>
      <c r="J291" s="78">
        <v>0.0306</v>
      </c>
      <c r="K291" s="78">
        <v>0.0047</v>
      </c>
      <c r="L291" s="77">
        <v>0.0015</v>
      </c>
      <c r="M291" s="77">
        <v>0.0018</v>
      </c>
      <c r="N291" s="77">
        <v>0.0148</v>
      </c>
      <c r="O291" s="77">
        <f t="shared" si="14"/>
        <v>0.6695</v>
      </c>
      <c r="P291" s="77">
        <v>0.0139</v>
      </c>
      <c r="Q291" s="77">
        <v>0.0309</v>
      </c>
      <c r="R291" s="77">
        <v>0</v>
      </c>
      <c r="S291" s="77">
        <v>0</v>
      </c>
      <c r="T291" s="94">
        <v>0.942</v>
      </c>
      <c r="U291" s="5">
        <v>0.942</v>
      </c>
      <c r="V291" s="16">
        <f t="shared" si="16"/>
        <v>0.9420000000000001</v>
      </c>
      <c r="W291" s="16">
        <f t="shared" si="15"/>
        <v>0</v>
      </c>
      <c r="X291" s="17"/>
      <c r="Y291" s="11"/>
    </row>
    <row r="292" spans="1:25" ht="11.25" customHeight="1">
      <c r="A292" s="202"/>
      <c r="B292" s="231"/>
      <c r="C292" s="76">
        <v>4</v>
      </c>
      <c r="D292" s="77">
        <v>0.049900991821820076</v>
      </c>
      <c r="E292" s="77">
        <v>0.10402557856272839</v>
      </c>
      <c r="F292" s="77">
        <v>0.0011471492372832203</v>
      </c>
      <c r="G292" s="77">
        <v>0.05464601821240068</v>
      </c>
      <c r="H292" s="78">
        <v>0.009652787280546523</v>
      </c>
      <c r="I292" s="78">
        <v>0.009652787280546523</v>
      </c>
      <c r="J292" s="78">
        <v>0.03060813080526439</v>
      </c>
      <c r="K292" s="78">
        <v>0.004708943200809906</v>
      </c>
      <c r="L292" s="77">
        <v>0.0015121512673278812</v>
      </c>
      <c r="M292" s="77">
        <v>0.0017728670030740677</v>
      </c>
      <c r="N292" s="77">
        <v>0.01480865379038339</v>
      </c>
      <c r="O292" s="77">
        <f t="shared" si="14"/>
        <v>0.6263956267037876</v>
      </c>
      <c r="P292" s="77">
        <v>0.013870077141697117</v>
      </c>
      <c r="Q292" s="77">
        <v>0.030920886259497706</v>
      </c>
      <c r="R292" s="77">
        <v>0</v>
      </c>
      <c r="S292" s="77">
        <v>0</v>
      </c>
      <c r="T292" s="94">
        <v>0.899</v>
      </c>
      <c r="U292" s="5">
        <v>0.899</v>
      </c>
      <c r="V292" s="16">
        <f t="shared" si="16"/>
        <v>0.8990000000000001</v>
      </c>
      <c r="W292" s="16">
        <f t="shared" si="15"/>
        <v>0</v>
      </c>
      <c r="X292" s="17"/>
      <c r="Y292" s="11"/>
    </row>
    <row r="293" spans="1:25" ht="11.25" customHeight="1">
      <c r="A293" s="202"/>
      <c r="B293" s="231"/>
      <c r="C293" s="76">
        <v>5</v>
      </c>
      <c r="D293" s="77">
        <v>0.0499</v>
      </c>
      <c r="E293" s="77">
        <v>0.104</v>
      </c>
      <c r="F293" s="77">
        <v>0.0011</v>
      </c>
      <c r="G293" s="77">
        <v>0.0546</v>
      </c>
      <c r="H293" s="78">
        <v>0.0097</v>
      </c>
      <c r="I293" s="78">
        <v>0.0097</v>
      </c>
      <c r="J293" s="78">
        <v>0.0306</v>
      </c>
      <c r="K293" s="78">
        <v>0.0047</v>
      </c>
      <c r="L293" s="77">
        <v>0.0015</v>
      </c>
      <c r="M293" s="77">
        <v>0.0018</v>
      </c>
      <c r="N293" s="77">
        <v>0.0148</v>
      </c>
      <c r="O293" s="77">
        <f t="shared" si="14"/>
        <v>0.7115</v>
      </c>
      <c r="P293" s="77">
        <v>0.0139</v>
      </c>
      <c r="Q293" s="77">
        <v>0.0309</v>
      </c>
      <c r="R293" s="77">
        <v>0</v>
      </c>
      <c r="S293" s="77">
        <v>0</v>
      </c>
      <c r="T293" s="94">
        <v>0.984</v>
      </c>
      <c r="U293" s="5">
        <v>0.984</v>
      </c>
      <c r="V293" s="16">
        <f t="shared" si="16"/>
        <v>0.9840000000000001</v>
      </c>
      <c r="W293" s="16">
        <f t="shared" si="15"/>
        <v>0</v>
      </c>
      <c r="X293" s="17"/>
      <c r="Y293" s="11"/>
    </row>
    <row r="294" spans="1:25" ht="11.25" customHeight="1">
      <c r="A294" s="202"/>
      <c r="B294" s="231"/>
      <c r="C294" s="76">
        <v>6</v>
      </c>
      <c r="D294" s="77">
        <v>0.0499</v>
      </c>
      <c r="E294" s="77">
        <v>0.104</v>
      </c>
      <c r="F294" s="77">
        <v>0.0011</v>
      </c>
      <c r="G294" s="77">
        <v>0.0546</v>
      </c>
      <c r="H294" s="78">
        <v>0.0097</v>
      </c>
      <c r="I294" s="78">
        <v>0.0097</v>
      </c>
      <c r="J294" s="78">
        <v>0.0306</v>
      </c>
      <c r="K294" s="78">
        <v>0.0047</v>
      </c>
      <c r="L294" s="77">
        <v>0.0015</v>
      </c>
      <c r="M294" s="77">
        <v>0.0018</v>
      </c>
      <c r="N294" s="77">
        <v>0.0148</v>
      </c>
      <c r="O294" s="77">
        <f t="shared" si="14"/>
        <v>0.7495</v>
      </c>
      <c r="P294" s="77">
        <v>0.0139</v>
      </c>
      <c r="Q294" s="77">
        <v>0.0309</v>
      </c>
      <c r="R294" s="77">
        <v>0</v>
      </c>
      <c r="S294" s="77">
        <v>0</v>
      </c>
      <c r="T294" s="94">
        <v>1.022</v>
      </c>
      <c r="U294" s="5">
        <v>1.022</v>
      </c>
      <c r="V294" s="16">
        <f t="shared" si="16"/>
        <v>1.022</v>
      </c>
      <c r="W294" s="16">
        <f t="shared" si="15"/>
        <v>0</v>
      </c>
      <c r="X294" s="17"/>
      <c r="Y294" s="11"/>
    </row>
    <row r="295" spans="1:25" ht="11.25" customHeight="1">
      <c r="A295" s="202">
        <v>57</v>
      </c>
      <c r="B295" s="231" t="s">
        <v>57</v>
      </c>
      <c r="C295" s="76">
        <v>1</v>
      </c>
      <c r="D295" s="77">
        <v>0.0338</v>
      </c>
      <c r="E295" s="77">
        <v>0.101</v>
      </c>
      <c r="F295" s="77">
        <v>0.0011</v>
      </c>
      <c r="G295" s="77">
        <v>0.0562</v>
      </c>
      <c r="H295" s="78">
        <v>0.0096</v>
      </c>
      <c r="I295" s="78">
        <v>0.0096</v>
      </c>
      <c r="J295" s="78">
        <v>0.0324</v>
      </c>
      <c r="K295" s="78">
        <v>0.0046</v>
      </c>
      <c r="L295" s="77">
        <v>0.0016</v>
      </c>
      <c r="M295" s="77">
        <v>0.0018</v>
      </c>
      <c r="N295" s="77">
        <v>0.0157</v>
      </c>
      <c r="O295" s="77">
        <f t="shared" si="14"/>
        <v>0.7968000000000001</v>
      </c>
      <c r="P295" s="77">
        <v>0.0104</v>
      </c>
      <c r="Q295" s="77">
        <v>0.0456</v>
      </c>
      <c r="R295" s="77">
        <v>0</v>
      </c>
      <c r="S295" s="77">
        <v>0</v>
      </c>
      <c r="T295" s="94">
        <v>1.064</v>
      </c>
      <c r="U295" s="5">
        <v>1.064</v>
      </c>
      <c r="V295" s="16">
        <f t="shared" si="16"/>
        <v>1.064</v>
      </c>
      <c r="W295" s="16">
        <f t="shared" si="15"/>
        <v>0</v>
      </c>
      <c r="X295" s="17"/>
      <c r="Y295" s="11"/>
    </row>
    <row r="296" spans="1:25" ht="11.25" customHeight="1">
      <c r="A296" s="202"/>
      <c r="B296" s="231"/>
      <c r="C296" s="76">
        <v>2</v>
      </c>
      <c r="D296" s="77">
        <v>0.0338</v>
      </c>
      <c r="E296" s="77">
        <v>0.101</v>
      </c>
      <c r="F296" s="77">
        <v>0.0011</v>
      </c>
      <c r="G296" s="77">
        <v>0.0562</v>
      </c>
      <c r="H296" s="78">
        <v>0.0096</v>
      </c>
      <c r="I296" s="78">
        <v>0.0096</v>
      </c>
      <c r="J296" s="78">
        <v>0.0324</v>
      </c>
      <c r="K296" s="78">
        <v>0.0046</v>
      </c>
      <c r="L296" s="77">
        <v>0.0016</v>
      </c>
      <c r="M296" s="77">
        <v>0.0018</v>
      </c>
      <c r="N296" s="77">
        <v>0.0157</v>
      </c>
      <c r="O296" s="77">
        <f t="shared" si="14"/>
        <v>0.7118</v>
      </c>
      <c r="P296" s="77">
        <v>0.0104</v>
      </c>
      <c r="Q296" s="77">
        <v>0.0456</v>
      </c>
      <c r="R296" s="77">
        <v>0</v>
      </c>
      <c r="S296" s="77">
        <v>0</v>
      </c>
      <c r="T296" s="94">
        <v>0.979</v>
      </c>
      <c r="U296" s="5">
        <v>0.979</v>
      </c>
      <c r="V296" s="16">
        <f t="shared" si="16"/>
        <v>0.9789999999999999</v>
      </c>
      <c r="W296" s="16">
        <f t="shared" si="15"/>
        <v>0</v>
      </c>
      <c r="X296" s="17"/>
      <c r="Y296" s="11"/>
    </row>
    <row r="297" spans="1:25" ht="11.25" customHeight="1">
      <c r="A297" s="202"/>
      <c r="B297" s="231"/>
      <c r="C297" s="76">
        <v>3</v>
      </c>
      <c r="D297" s="77">
        <v>0.0338</v>
      </c>
      <c r="E297" s="77">
        <v>0.101</v>
      </c>
      <c r="F297" s="77">
        <v>0.0011</v>
      </c>
      <c r="G297" s="77">
        <v>0.0562</v>
      </c>
      <c r="H297" s="78">
        <v>0.0096</v>
      </c>
      <c r="I297" s="78">
        <v>0.0096</v>
      </c>
      <c r="J297" s="78">
        <v>0.0324</v>
      </c>
      <c r="K297" s="78">
        <v>0.0046</v>
      </c>
      <c r="L297" s="77">
        <v>0.0016</v>
      </c>
      <c r="M297" s="77">
        <v>0.0018</v>
      </c>
      <c r="N297" s="77">
        <v>0.0157</v>
      </c>
      <c r="O297" s="77">
        <f t="shared" si="14"/>
        <v>0.6748</v>
      </c>
      <c r="P297" s="77">
        <v>0.0104</v>
      </c>
      <c r="Q297" s="77">
        <v>0.0456</v>
      </c>
      <c r="R297" s="77">
        <v>0</v>
      </c>
      <c r="S297" s="77">
        <v>0</v>
      </c>
      <c r="T297" s="94">
        <v>0.942</v>
      </c>
      <c r="U297" s="5">
        <v>0.942</v>
      </c>
      <c r="V297" s="16">
        <f t="shared" si="16"/>
        <v>0.9419999999999998</v>
      </c>
      <c r="W297" s="16">
        <f t="shared" si="15"/>
        <v>0</v>
      </c>
      <c r="X297" s="17"/>
      <c r="Y297" s="11"/>
    </row>
    <row r="298" spans="1:25" ht="11.25" customHeight="1">
      <c r="A298" s="202"/>
      <c r="B298" s="231"/>
      <c r="C298" s="76">
        <v>4</v>
      </c>
      <c r="D298" s="77">
        <v>0.033759983336308995</v>
      </c>
      <c r="E298" s="77">
        <v>0.10095893590430281</v>
      </c>
      <c r="F298" s="77">
        <v>0.00112354936618461</v>
      </c>
      <c r="G298" s="77">
        <v>0.0561774683092305</v>
      </c>
      <c r="H298" s="78">
        <v>0.00956335981093354</v>
      </c>
      <c r="I298" s="78">
        <v>0.00956335981093354</v>
      </c>
      <c r="J298" s="78">
        <v>0.03240760391597032</v>
      </c>
      <c r="K298" s="78">
        <v>0.004616019826533981</v>
      </c>
      <c r="L298" s="77">
        <v>0.0015515681723501757</v>
      </c>
      <c r="M298" s="77">
        <v>0.0017655775754329586</v>
      </c>
      <c r="N298" s="77">
        <v>0.015676188775813844</v>
      </c>
      <c r="O298" s="77">
        <f t="shared" si="14"/>
        <v>0.6319697673034577</v>
      </c>
      <c r="P298" s="77">
        <v>0.010379456049514969</v>
      </c>
      <c r="Q298" s="77">
        <v>0.04563750520740344</v>
      </c>
      <c r="R298" s="77">
        <v>0</v>
      </c>
      <c r="S298" s="77">
        <v>0</v>
      </c>
      <c r="T298" s="94">
        <v>0.899</v>
      </c>
      <c r="U298" s="5">
        <v>0.899</v>
      </c>
      <c r="V298" s="16">
        <f t="shared" si="16"/>
        <v>0.8989999999999999</v>
      </c>
      <c r="W298" s="16">
        <f t="shared" si="15"/>
        <v>0</v>
      </c>
      <c r="X298" s="17"/>
      <c r="Y298" s="11"/>
    </row>
    <row r="299" spans="1:25" ht="11.25" customHeight="1">
      <c r="A299" s="202"/>
      <c r="B299" s="231"/>
      <c r="C299" s="76">
        <v>5</v>
      </c>
      <c r="D299" s="77">
        <v>0.0338</v>
      </c>
      <c r="E299" s="77">
        <v>0.101</v>
      </c>
      <c r="F299" s="77">
        <v>0.0011</v>
      </c>
      <c r="G299" s="77">
        <v>0.0562</v>
      </c>
      <c r="H299" s="78">
        <v>0.0096</v>
      </c>
      <c r="I299" s="78">
        <v>0.0096</v>
      </c>
      <c r="J299" s="78">
        <v>0.0324</v>
      </c>
      <c r="K299" s="78">
        <v>0.0046</v>
      </c>
      <c r="L299" s="77">
        <v>0.0016</v>
      </c>
      <c r="M299" s="77">
        <v>0.0018</v>
      </c>
      <c r="N299" s="77">
        <v>0.0157</v>
      </c>
      <c r="O299" s="77">
        <f t="shared" si="14"/>
        <v>0.7168</v>
      </c>
      <c r="P299" s="77">
        <v>0.0104</v>
      </c>
      <c r="Q299" s="77">
        <v>0.0456</v>
      </c>
      <c r="R299" s="77">
        <v>0</v>
      </c>
      <c r="S299" s="77">
        <v>0</v>
      </c>
      <c r="T299" s="94">
        <v>0.984</v>
      </c>
      <c r="U299" s="5">
        <v>0.984</v>
      </c>
      <c r="V299" s="16">
        <f t="shared" si="16"/>
        <v>0.9839999999999999</v>
      </c>
      <c r="W299" s="16">
        <f t="shared" si="15"/>
        <v>0</v>
      </c>
      <c r="X299" s="17"/>
      <c r="Y299" s="11"/>
    </row>
    <row r="300" spans="1:25" ht="11.25" customHeight="1">
      <c r="A300" s="202"/>
      <c r="B300" s="231"/>
      <c r="C300" s="76">
        <v>6</v>
      </c>
      <c r="D300" s="77">
        <v>0.0338</v>
      </c>
      <c r="E300" s="77">
        <v>0.101</v>
      </c>
      <c r="F300" s="77">
        <v>0.0011</v>
      </c>
      <c r="G300" s="77">
        <v>0.0562</v>
      </c>
      <c r="H300" s="78">
        <v>0.0096</v>
      </c>
      <c r="I300" s="78">
        <v>0.0096</v>
      </c>
      <c r="J300" s="78">
        <v>0.0324</v>
      </c>
      <c r="K300" s="78">
        <v>0.0046</v>
      </c>
      <c r="L300" s="77">
        <v>0.0016</v>
      </c>
      <c r="M300" s="77">
        <v>0.0018</v>
      </c>
      <c r="N300" s="77">
        <v>0.0157</v>
      </c>
      <c r="O300" s="77">
        <f t="shared" si="14"/>
        <v>0.7548</v>
      </c>
      <c r="P300" s="77">
        <v>0.0104</v>
      </c>
      <c r="Q300" s="77">
        <v>0.0456</v>
      </c>
      <c r="R300" s="77">
        <v>0</v>
      </c>
      <c r="S300" s="77">
        <v>0</v>
      </c>
      <c r="T300" s="94">
        <v>1.022</v>
      </c>
      <c r="U300" s="5">
        <v>1.022</v>
      </c>
      <c r="V300" s="16">
        <f t="shared" si="16"/>
        <v>1.022</v>
      </c>
      <c r="W300" s="16">
        <f t="shared" si="15"/>
        <v>0</v>
      </c>
      <c r="X300" s="17"/>
      <c r="Y300" s="11"/>
    </row>
    <row r="301" spans="1:25" ht="11.25" customHeight="1">
      <c r="A301" s="202">
        <v>58</v>
      </c>
      <c r="B301" s="231" t="s">
        <v>58</v>
      </c>
      <c r="C301" s="76">
        <v>1</v>
      </c>
      <c r="D301" s="77">
        <v>0.0485</v>
      </c>
      <c r="E301" s="77">
        <v>0.101</v>
      </c>
      <c r="F301" s="77">
        <v>0.0011</v>
      </c>
      <c r="G301" s="77">
        <v>0.053</v>
      </c>
      <c r="H301" s="78">
        <v>0.0094</v>
      </c>
      <c r="I301" s="78">
        <v>0.0094</v>
      </c>
      <c r="J301" s="78">
        <v>0.0297</v>
      </c>
      <c r="K301" s="78">
        <v>0.0046</v>
      </c>
      <c r="L301" s="77">
        <v>0.0015</v>
      </c>
      <c r="M301" s="77">
        <v>0.0017</v>
      </c>
      <c r="N301" s="77">
        <v>0.0144</v>
      </c>
      <c r="O301" s="77">
        <f t="shared" si="14"/>
        <v>0.7789</v>
      </c>
      <c r="P301" s="77">
        <v>0.0142</v>
      </c>
      <c r="Q301" s="77">
        <v>0.0497</v>
      </c>
      <c r="R301" s="77">
        <v>0</v>
      </c>
      <c r="S301" s="77">
        <v>0</v>
      </c>
      <c r="T301" s="94">
        <v>1.064</v>
      </c>
      <c r="U301" s="5">
        <v>1.064</v>
      </c>
      <c r="V301" s="16">
        <f t="shared" si="16"/>
        <v>1.064</v>
      </c>
      <c r="W301" s="16">
        <f t="shared" si="15"/>
        <v>0</v>
      </c>
      <c r="X301" s="17"/>
      <c r="Y301" s="11"/>
    </row>
    <row r="302" spans="1:25" ht="11.25" customHeight="1">
      <c r="A302" s="202"/>
      <c r="B302" s="231"/>
      <c r="C302" s="76">
        <v>2</v>
      </c>
      <c r="D302" s="77">
        <v>0.0485</v>
      </c>
      <c r="E302" s="77">
        <v>0.101</v>
      </c>
      <c r="F302" s="77">
        <v>0.0011</v>
      </c>
      <c r="G302" s="77">
        <v>0.053</v>
      </c>
      <c r="H302" s="78">
        <v>0.0094</v>
      </c>
      <c r="I302" s="78">
        <v>0.0094</v>
      </c>
      <c r="J302" s="78">
        <v>0.0297</v>
      </c>
      <c r="K302" s="78">
        <v>0.0046</v>
      </c>
      <c r="L302" s="77">
        <v>0.0015</v>
      </c>
      <c r="M302" s="77">
        <v>0.0017</v>
      </c>
      <c r="N302" s="77">
        <v>0.0144</v>
      </c>
      <c r="O302" s="77">
        <f t="shared" si="14"/>
        <v>0.6939</v>
      </c>
      <c r="P302" s="77">
        <v>0.0142</v>
      </c>
      <c r="Q302" s="77">
        <v>0.0497</v>
      </c>
      <c r="R302" s="77">
        <v>0</v>
      </c>
      <c r="S302" s="77">
        <v>0</v>
      </c>
      <c r="T302" s="94">
        <v>0.979</v>
      </c>
      <c r="U302" s="5">
        <v>0.979</v>
      </c>
      <c r="V302" s="16">
        <f t="shared" si="16"/>
        <v>0.979</v>
      </c>
      <c r="W302" s="16">
        <f t="shared" si="15"/>
        <v>0</v>
      </c>
      <c r="X302" s="17"/>
      <c r="Y302" s="11"/>
    </row>
    <row r="303" spans="1:25" ht="11.25" customHeight="1">
      <c r="A303" s="202"/>
      <c r="B303" s="231"/>
      <c r="C303" s="76">
        <v>3</v>
      </c>
      <c r="D303" s="77">
        <v>0.0485</v>
      </c>
      <c r="E303" s="77">
        <v>0.101</v>
      </c>
      <c r="F303" s="77">
        <v>0.0011</v>
      </c>
      <c r="G303" s="77">
        <v>0.053</v>
      </c>
      <c r="H303" s="78">
        <v>0.0094</v>
      </c>
      <c r="I303" s="78">
        <v>0.0094</v>
      </c>
      <c r="J303" s="78">
        <v>0.0297</v>
      </c>
      <c r="K303" s="78">
        <v>0.0046</v>
      </c>
      <c r="L303" s="77">
        <v>0.0015</v>
      </c>
      <c r="M303" s="77">
        <v>0.0017</v>
      </c>
      <c r="N303" s="77">
        <v>0.0144</v>
      </c>
      <c r="O303" s="77">
        <f t="shared" si="14"/>
        <v>0.6568999999999999</v>
      </c>
      <c r="P303" s="77">
        <v>0.0142</v>
      </c>
      <c r="Q303" s="77">
        <v>0.0497</v>
      </c>
      <c r="R303" s="77">
        <v>0</v>
      </c>
      <c r="S303" s="77">
        <v>0</v>
      </c>
      <c r="T303" s="94">
        <v>0.942</v>
      </c>
      <c r="U303" s="5">
        <v>0.942</v>
      </c>
      <c r="V303" s="16">
        <f t="shared" si="16"/>
        <v>0.9419999999999998</v>
      </c>
      <c r="W303" s="16">
        <f t="shared" si="15"/>
        <v>0</v>
      </c>
      <c r="X303" s="17"/>
      <c r="Y303" s="11"/>
    </row>
    <row r="304" spans="1:25" ht="11.25" customHeight="1">
      <c r="A304" s="202"/>
      <c r="B304" s="231"/>
      <c r="C304" s="76">
        <v>4</v>
      </c>
      <c r="D304" s="77">
        <v>0.04847224893917963</v>
      </c>
      <c r="E304" s="77">
        <v>0.10101352192362092</v>
      </c>
      <c r="F304" s="77">
        <v>0.001118981612446959</v>
      </c>
      <c r="G304" s="77">
        <v>0.05304990099009901</v>
      </c>
      <c r="H304" s="78">
        <v>0.009370825660343637</v>
      </c>
      <c r="I304" s="78">
        <v>0.009370825660343637</v>
      </c>
      <c r="J304" s="78">
        <v>0.029714055560218108</v>
      </c>
      <c r="K304" s="78">
        <v>0.004571393163110478</v>
      </c>
      <c r="L304" s="77">
        <v>0.001475021216407355</v>
      </c>
      <c r="M304" s="77">
        <v>0.001729335219236209</v>
      </c>
      <c r="N304" s="77">
        <v>0.014445035360678924</v>
      </c>
      <c r="O304" s="77">
        <f t="shared" si="14"/>
        <v>0.6138122772277228</v>
      </c>
      <c r="P304" s="77">
        <v>0.01419072135785007</v>
      </c>
      <c r="Q304" s="77">
        <v>0.04969295615275813</v>
      </c>
      <c r="R304" s="77">
        <v>0</v>
      </c>
      <c r="S304" s="77">
        <v>0</v>
      </c>
      <c r="T304" s="94">
        <v>0.899</v>
      </c>
      <c r="U304" s="5">
        <v>0.899</v>
      </c>
      <c r="V304" s="16">
        <f t="shared" si="16"/>
        <v>0.899</v>
      </c>
      <c r="W304" s="16">
        <f t="shared" si="15"/>
        <v>0</v>
      </c>
      <c r="X304" s="17"/>
      <c r="Y304" s="11"/>
    </row>
    <row r="305" spans="1:25" ht="11.25" customHeight="1">
      <c r="A305" s="202"/>
      <c r="B305" s="231"/>
      <c r="C305" s="76">
        <v>5</v>
      </c>
      <c r="D305" s="77">
        <v>0.0485</v>
      </c>
      <c r="E305" s="77">
        <v>0.101</v>
      </c>
      <c r="F305" s="77">
        <v>0.0011</v>
      </c>
      <c r="G305" s="77">
        <v>0.053</v>
      </c>
      <c r="H305" s="78">
        <v>0.0094</v>
      </c>
      <c r="I305" s="78">
        <v>0.0094</v>
      </c>
      <c r="J305" s="78">
        <v>0.0297</v>
      </c>
      <c r="K305" s="78">
        <v>0.0046</v>
      </c>
      <c r="L305" s="77">
        <v>0.0015</v>
      </c>
      <c r="M305" s="77">
        <v>0.0017</v>
      </c>
      <c r="N305" s="77">
        <v>0.0144</v>
      </c>
      <c r="O305" s="77">
        <f t="shared" si="14"/>
        <v>0.6989</v>
      </c>
      <c r="P305" s="77">
        <v>0.0142</v>
      </c>
      <c r="Q305" s="77">
        <v>0.0497</v>
      </c>
      <c r="R305" s="77">
        <v>0</v>
      </c>
      <c r="S305" s="77">
        <v>0</v>
      </c>
      <c r="T305" s="94">
        <v>0.984</v>
      </c>
      <c r="U305" s="5">
        <v>0.984</v>
      </c>
      <c r="V305" s="16">
        <f t="shared" si="16"/>
        <v>0.9839999999999999</v>
      </c>
      <c r="W305" s="16">
        <f t="shared" si="15"/>
        <v>0</v>
      </c>
      <c r="X305" s="17"/>
      <c r="Y305" s="11"/>
    </row>
    <row r="306" spans="1:25" ht="11.25" customHeight="1">
      <c r="A306" s="202"/>
      <c r="B306" s="231"/>
      <c r="C306" s="76">
        <v>6</v>
      </c>
      <c r="D306" s="77">
        <v>0.0485</v>
      </c>
      <c r="E306" s="77">
        <v>0.101</v>
      </c>
      <c r="F306" s="77">
        <v>0.0011</v>
      </c>
      <c r="G306" s="77">
        <v>0.053</v>
      </c>
      <c r="H306" s="78">
        <v>0.0094</v>
      </c>
      <c r="I306" s="78">
        <v>0.0094</v>
      </c>
      <c r="J306" s="78">
        <v>0.0297</v>
      </c>
      <c r="K306" s="78">
        <v>0.0046</v>
      </c>
      <c r="L306" s="77">
        <v>0.0015</v>
      </c>
      <c r="M306" s="77">
        <v>0.0017</v>
      </c>
      <c r="N306" s="77">
        <v>0.0144</v>
      </c>
      <c r="O306" s="77">
        <f t="shared" si="14"/>
        <v>0.7369</v>
      </c>
      <c r="P306" s="77">
        <v>0.0142</v>
      </c>
      <c r="Q306" s="77">
        <v>0.0497</v>
      </c>
      <c r="R306" s="77">
        <v>0</v>
      </c>
      <c r="S306" s="77">
        <v>0</v>
      </c>
      <c r="T306" s="94">
        <v>1.022</v>
      </c>
      <c r="U306" s="5">
        <v>1.022</v>
      </c>
      <c r="V306" s="16">
        <f t="shared" si="16"/>
        <v>1.022</v>
      </c>
      <c r="W306" s="16">
        <f t="shared" si="15"/>
        <v>0</v>
      </c>
      <c r="X306" s="17"/>
      <c r="Y306" s="11"/>
    </row>
    <row r="307" spans="1:25" ht="11.25" customHeight="1">
      <c r="A307" s="202">
        <v>59</v>
      </c>
      <c r="B307" s="231" t="s">
        <v>59</v>
      </c>
      <c r="C307" s="76">
        <v>1</v>
      </c>
      <c r="D307" s="77">
        <v>0.0658</v>
      </c>
      <c r="E307" s="77">
        <v>0.0986</v>
      </c>
      <c r="F307" s="77">
        <v>0.0011</v>
      </c>
      <c r="G307" s="77">
        <v>0.0518</v>
      </c>
      <c r="H307" s="78">
        <v>0.0091</v>
      </c>
      <c r="I307" s="78">
        <v>0.0091</v>
      </c>
      <c r="J307" s="78">
        <v>0.029</v>
      </c>
      <c r="K307" s="78">
        <v>0.0045</v>
      </c>
      <c r="L307" s="77">
        <v>0.0015</v>
      </c>
      <c r="M307" s="77">
        <v>0.0017</v>
      </c>
      <c r="N307" s="77">
        <v>0.0138</v>
      </c>
      <c r="O307" s="77">
        <f t="shared" si="14"/>
        <v>0.7659</v>
      </c>
      <c r="P307" s="77">
        <v>0.0217</v>
      </c>
      <c r="Q307" s="77">
        <v>0.0421</v>
      </c>
      <c r="R307" s="77">
        <v>0</v>
      </c>
      <c r="S307" s="77">
        <v>0</v>
      </c>
      <c r="T307" s="94">
        <v>1.064</v>
      </c>
      <c r="U307" s="5">
        <v>1.064</v>
      </c>
      <c r="V307" s="16">
        <f t="shared" si="16"/>
        <v>1.064</v>
      </c>
      <c r="W307" s="16">
        <f t="shared" si="15"/>
        <v>0</v>
      </c>
      <c r="X307" s="17"/>
      <c r="Y307" s="11"/>
    </row>
    <row r="308" spans="1:25" ht="11.25" customHeight="1">
      <c r="A308" s="202"/>
      <c r="B308" s="231"/>
      <c r="C308" s="76">
        <v>2</v>
      </c>
      <c r="D308" s="77">
        <v>0.0658</v>
      </c>
      <c r="E308" s="77">
        <v>0.0986</v>
      </c>
      <c r="F308" s="77">
        <v>0.0011</v>
      </c>
      <c r="G308" s="77">
        <v>0.0518</v>
      </c>
      <c r="H308" s="78">
        <v>0.0091</v>
      </c>
      <c r="I308" s="78">
        <v>0.0091</v>
      </c>
      <c r="J308" s="78">
        <v>0.029</v>
      </c>
      <c r="K308" s="78">
        <v>0.0045</v>
      </c>
      <c r="L308" s="77">
        <v>0.0015</v>
      </c>
      <c r="M308" s="77">
        <v>0.0017</v>
      </c>
      <c r="N308" s="77">
        <v>0.0138</v>
      </c>
      <c r="O308" s="77">
        <f t="shared" si="14"/>
        <v>0.6809</v>
      </c>
      <c r="P308" s="77">
        <v>0.0217</v>
      </c>
      <c r="Q308" s="77">
        <v>0.0421</v>
      </c>
      <c r="R308" s="77">
        <v>0</v>
      </c>
      <c r="S308" s="77">
        <v>0</v>
      </c>
      <c r="T308" s="94">
        <v>0.979</v>
      </c>
      <c r="U308" s="5">
        <v>0.979</v>
      </c>
      <c r="V308" s="16">
        <f t="shared" si="16"/>
        <v>0.9790000000000001</v>
      </c>
      <c r="W308" s="16">
        <f t="shared" si="15"/>
        <v>0</v>
      </c>
      <c r="X308" s="17"/>
      <c r="Y308" s="11"/>
    </row>
    <row r="309" spans="1:25" ht="11.25" customHeight="1">
      <c r="A309" s="202"/>
      <c r="B309" s="231"/>
      <c r="C309" s="76">
        <v>3</v>
      </c>
      <c r="D309" s="77">
        <v>0.0658</v>
      </c>
      <c r="E309" s="77">
        <v>0.0986</v>
      </c>
      <c r="F309" s="77">
        <v>0.0011</v>
      </c>
      <c r="G309" s="77">
        <v>0.0518</v>
      </c>
      <c r="H309" s="78">
        <v>0.0091</v>
      </c>
      <c r="I309" s="78">
        <v>0.0091</v>
      </c>
      <c r="J309" s="78">
        <v>0.029</v>
      </c>
      <c r="K309" s="78">
        <v>0.0045</v>
      </c>
      <c r="L309" s="77">
        <v>0.0015</v>
      </c>
      <c r="M309" s="77">
        <v>0.0017</v>
      </c>
      <c r="N309" s="77">
        <v>0.0138</v>
      </c>
      <c r="O309" s="77">
        <f t="shared" si="14"/>
        <v>0.6438999999999999</v>
      </c>
      <c r="P309" s="77">
        <v>0.0217</v>
      </c>
      <c r="Q309" s="77">
        <v>0.0421</v>
      </c>
      <c r="R309" s="77">
        <v>0</v>
      </c>
      <c r="S309" s="77">
        <v>0</v>
      </c>
      <c r="T309" s="94">
        <v>0.942</v>
      </c>
      <c r="U309" s="5">
        <v>0.942</v>
      </c>
      <c r="V309" s="16">
        <f t="shared" si="16"/>
        <v>0.942</v>
      </c>
      <c r="W309" s="16">
        <f t="shared" si="15"/>
        <v>0</v>
      </c>
      <c r="X309" s="17"/>
      <c r="Y309" s="11"/>
    </row>
    <row r="310" spans="1:25" s="19" customFormat="1" ht="11.25" customHeight="1">
      <c r="A310" s="202"/>
      <c r="B310" s="231"/>
      <c r="C310" s="79">
        <v>4</v>
      </c>
      <c r="D310" s="80">
        <v>0.06583648881239243</v>
      </c>
      <c r="E310" s="80">
        <v>0.09858003442340792</v>
      </c>
      <c r="F310" s="80">
        <v>0.001098106712564544</v>
      </c>
      <c r="G310" s="80">
        <v>0.05176075731497418</v>
      </c>
      <c r="H310" s="81">
        <v>0.009146427117647543</v>
      </c>
      <c r="I310" s="81">
        <v>0.009146427117647543</v>
      </c>
      <c r="J310" s="81">
        <v>0.02900250771939965</v>
      </c>
      <c r="K310" s="81">
        <v>0.004461924264523022</v>
      </c>
      <c r="L310" s="80">
        <v>0.0014974182444061964</v>
      </c>
      <c r="M310" s="80">
        <v>0.0016970740103270222</v>
      </c>
      <c r="N310" s="80">
        <v>0.013826161790017211</v>
      </c>
      <c r="O310" s="77">
        <f t="shared" si="14"/>
        <v>0.6009638554216867</v>
      </c>
      <c r="P310" s="80">
        <v>0.02166265060240964</v>
      </c>
      <c r="Q310" s="80">
        <v>0.04207745266781412</v>
      </c>
      <c r="R310" s="80">
        <v>0</v>
      </c>
      <c r="S310" s="80">
        <v>0</v>
      </c>
      <c r="T310" s="95">
        <v>0.899</v>
      </c>
      <c r="U310" s="18">
        <v>0.899</v>
      </c>
      <c r="V310" s="16">
        <f t="shared" si="16"/>
        <v>0.899</v>
      </c>
      <c r="W310" s="16">
        <f t="shared" si="15"/>
        <v>0</v>
      </c>
      <c r="X310" s="17"/>
      <c r="Y310" s="11"/>
    </row>
    <row r="311" spans="1:25" ht="11.25" customHeight="1">
      <c r="A311" s="202"/>
      <c r="B311" s="231"/>
      <c r="C311" s="76">
        <v>5</v>
      </c>
      <c r="D311" s="77">
        <v>0.0658</v>
      </c>
      <c r="E311" s="77">
        <v>0.0986</v>
      </c>
      <c r="F311" s="77">
        <v>0.0011</v>
      </c>
      <c r="G311" s="77">
        <v>0.0518</v>
      </c>
      <c r="H311" s="78">
        <v>0.0091</v>
      </c>
      <c r="I311" s="78">
        <v>0.0091</v>
      </c>
      <c r="J311" s="78">
        <v>0.029</v>
      </c>
      <c r="K311" s="78">
        <v>0.0045</v>
      </c>
      <c r="L311" s="77">
        <v>0.0015</v>
      </c>
      <c r="M311" s="77">
        <v>0.0017</v>
      </c>
      <c r="N311" s="77">
        <v>0.0138</v>
      </c>
      <c r="O311" s="77">
        <f t="shared" si="14"/>
        <v>0.6859</v>
      </c>
      <c r="P311" s="77">
        <v>0.0217</v>
      </c>
      <c r="Q311" s="77">
        <v>0.0421</v>
      </c>
      <c r="R311" s="77">
        <v>0</v>
      </c>
      <c r="S311" s="77">
        <v>0</v>
      </c>
      <c r="T311" s="94">
        <v>0.984</v>
      </c>
      <c r="U311" s="5">
        <v>0.984</v>
      </c>
      <c r="V311" s="16">
        <f t="shared" si="16"/>
        <v>0.984</v>
      </c>
      <c r="W311" s="16">
        <f t="shared" si="15"/>
        <v>0</v>
      </c>
      <c r="X311" s="17"/>
      <c r="Y311" s="11"/>
    </row>
    <row r="312" spans="1:25" ht="11.25" customHeight="1">
      <c r="A312" s="202"/>
      <c r="B312" s="231"/>
      <c r="C312" s="76">
        <v>6</v>
      </c>
      <c r="D312" s="77">
        <v>0.0658</v>
      </c>
      <c r="E312" s="77">
        <v>0.0986</v>
      </c>
      <c r="F312" s="77">
        <v>0.0011</v>
      </c>
      <c r="G312" s="77">
        <v>0.0518</v>
      </c>
      <c r="H312" s="78">
        <v>0.0091</v>
      </c>
      <c r="I312" s="78">
        <v>0.0091</v>
      </c>
      <c r="J312" s="78">
        <v>0.029</v>
      </c>
      <c r="K312" s="78">
        <v>0.0045</v>
      </c>
      <c r="L312" s="77">
        <v>0.0015</v>
      </c>
      <c r="M312" s="77">
        <v>0.0017</v>
      </c>
      <c r="N312" s="77">
        <v>0.0138</v>
      </c>
      <c r="O312" s="77">
        <f t="shared" si="14"/>
        <v>0.7239</v>
      </c>
      <c r="P312" s="77">
        <v>0.0217</v>
      </c>
      <c r="Q312" s="77">
        <v>0.0421</v>
      </c>
      <c r="R312" s="77">
        <v>0</v>
      </c>
      <c r="S312" s="77">
        <v>0</v>
      </c>
      <c r="T312" s="94">
        <v>1.022</v>
      </c>
      <c r="U312" s="5">
        <v>1.022</v>
      </c>
      <c r="V312" s="16">
        <f t="shared" si="16"/>
        <v>1.022</v>
      </c>
      <c r="W312" s="16">
        <f t="shared" si="15"/>
        <v>0</v>
      </c>
      <c r="X312" s="17"/>
      <c r="Y312" s="11"/>
    </row>
    <row r="313" spans="1:25" ht="11.25" customHeight="1">
      <c r="A313" s="202">
        <v>60</v>
      </c>
      <c r="B313" s="231" t="s">
        <v>60</v>
      </c>
      <c r="C313" s="76">
        <v>1</v>
      </c>
      <c r="D313" s="77">
        <v>0.0432</v>
      </c>
      <c r="E313" s="77">
        <v>0.1036</v>
      </c>
      <c r="F313" s="77">
        <v>0.0011</v>
      </c>
      <c r="G313" s="77">
        <v>0.0544</v>
      </c>
      <c r="H313" s="78">
        <v>0.0096</v>
      </c>
      <c r="I313" s="78">
        <v>0.0096</v>
      </c>
      <c r="J313" s="78">
        <v>0.0305</v>
      </c>
      <c r="K313" s="78">
        <v>0.0047</v>
      </c>
      <c r="L313" s="77">
        <v>0.0015</v>
      </c>
      <c r="M313" s="77">
        <v>0.0018</v>
      </c>
      <c r="N313" s="77">
        <v>0.0148</v>
      </c>
      <c r="O313" s="77">
        <f t="shared" si="14"/>
        <v>0.7911000000000001</v>
      </c>
      <c r="P313" s="77">
        <v>0.0142</v>
      </c>
      <c r="Q313" s="77">
        <v>0.0383</v>
      </c>
      <c r="R313" s="77">
        <v>0</v>
      </c>
      <c r="S313" s="77">
        <v>0</v>
      </c>
      <c r="T313" s="94">
        <v>1.064</v>
      </c>
      <c r="U313" s="5">
        <v>1.064</v>
      </c>
      <c r="V313" s="16">
        <f t="shared" si="16"/>
        <v>1.064</v>
      </c>
      <c r="W313" s="16">
        <f t="shared" si="15"/>
        <v>0</v>
      </c>
      <c r="X313" s="17"/>
      <c r="Y313" s="11"/>
    </row>
    <row r="314" spans="1:25" ht="11.25" customHeight="1">
      <c r="A314" s="202"/>
      <c r="B314" s="231"/>
      <c r="C314" s="76">
        <v>2</v>
      </c>
      <c r="D314" s="77">
        <v>0.0432</v>
      </c>
      <c r="E314" s="77">
        <v>0.1036</v>
      </c>
      <c r="F314" s="77">
        <v>0.0011</v>
      </c>
      <c r="G314" s="77">
        <v>0.0544</v>
      </c>
      <c r="H314" s="78">
        <v>0.0096</v>
      </c>
      <c r="I314" s="78">
        <v>0.0096</v>
      </c>
      <c r="J314" s="78">
        <v>0.0305</v>
      </c>
      <c r="K314" s="78">
        <v>0.0047</v>
      </c>
      <c r="L314" s="77">
        <v>0.0015</v>
      </c>
      <c r="M314" s="77">
        <v>0.0018</v>
      </c>
      <c r="N314" s="77">
        <v>0.0148</v>
      </c>
      <c r="O314" s="77">
        <f t="shared" si="14"/>
        <v>0.7061</v>
      </c>
      <c r="P314" s="77">
        <v>0.0142</v>
      </c>
      <c r="Q314" s="77">
        <v>0.0383</v>
      </c>
      <c r="R314" s="77">
        <v>0</v>
      </c>
      <c r="S314" s="77">
        <v>0</v>
      </c>
      <c r="T314" s="94">
        <v>0.979</v>
      </c>
      <c r="U314" s="5">
        <v>0.979</v>
      </c>
      <c r="V314" s="16">
        <f t="shared" si="16"/>
        <v>0.9789999999999999</v>
      </c>
      <c r="W314" s="16">
        <f t="shared" si="15"/>
        <v>0</v>
      </c>
      <c r="X314" s="17"/>
      <c r="Y314" s="11"/>
    </row>
    <row r="315" spans="1:25" ht="11.25" customHeight="1">
      <c r="A315" s="202"/>
      <c r="B315" s="231"/>
      <c r="C315" s="76">
        <v>3</v>
      </c>
      <c r="D315" s="77">
        <v>0.0432</v>
      </c>
      <c r="E315" s="77">
        <v>0.1036</v>
      </c>
      <c r="F315" s="77">
        <v>0.0011</v>
      </c>
      <c r="G315" s="77">
        <v>0.0544</v>
      </c>
      <c r="H315" s="78">
        <v>0.0096</v>
      </c>
      <c r="I315" s="78">
        <v>0.0096</v>
      </c>
      <c r="J315" s="78">
        <v>0.0305</v>
      </c>
      <c r="K315" s="78">
        <v>0.0047</v>
      </c>
      <c r="L315" s="77">
        <v>0.0015</v>
      </c>
      <c r="M315" s="77">
        <v>0.0018</v>
      </c>
      <c r="N315" s="77">
        <v>0.0148</v>
      </c>
      <c r="O315" s="77">
        <f t="shared" si="14"/>
        <v>0.6691</v>
      </c>
      <c r="P315" s="77">
        <v>0.0142</v>
      </c>
      <c r="Q315" s="77">
        <v>0.0383</v>
      </c>
      <c r="R315" s="77">
        <v>0</v>
      </c>
      <c r="S315" s="77">
        <v>0</v>
      </c>
      <c r="T315" s="94">
        <v>0.942</v>
      </c>
      <c r="U315" s="5">
        <v>0.942</v>
      </c>
      <c r="V315" s="16">
        <f t="shared" si="16"/>
        <v>0.942</v>
      </c>
      <c r="W315" s="16">
        <f t="shared" si="15"/>
        <v>0</v>
      </c>
      <c r="X315" s="17"/>
      <c r="Y315" s="11"/>
    </row>
    <row r="316" spans="1:25" s="19" customFormat="1" ht="11.25" customHeight="1">
      <c r="A316" s="202"/>
      <c r="B316" s="231"/>
      <c r="C316" s="79">
        <v>4</v>
      </c>
      <c r="D316" s="80">
        <v>0.04316151103955842</v>
      </c>
      <c r="E316" s="80">
        <v>0.1035876264949402</v>
      </c>
      <c r="F316" s="80">
        <v>0.0011371895124195034</v>
      </c>
      <c r="G316" s="80">
        <v>0.05443002529898804</v>
      </c>
      <c r="H316" s="81">
        <v>0.009614221447775496</v>
      </c>
      <c r="I316" s="81">
        <v>0.009614221447775496</v>
      </c>
      <c r="J316" s="81">
        <v>0.030485841976166456</v>
      </c>
      <c r="K316" s="81">
        <v>0.004690129534794839</v>
      </c>
      <c r="L316" s="80">
        <v>0.001499022539098436</v>
      </c>
      <c r="M316" s="80">
        <v>0.0017574747010119594</v>
      </c>
      <c r="N316" s="80">
        <v>0.014783463661453541</v>
      </c>
      <c r="O316" s="77">
        <f t="shared" si="14"/>
        <v>0.6261778978840846</v>
      </c>
      <c r="P316" s="80">
        <v>0.014163178472861084</v>
      </c>
      <c r="Q316" s="80">
        <v>0.03830261039558418</v>
      </c>
      <c r="R316" s="80">
        <v>0</v>
      </c>
      <c r="S316" s="80">
        <v>0</v>
      </c>
      <c r="T316" s="95">
        <v>0.899</v>
      </c>
      <c r="U316" s="18">
        <v>0.899</v>
      </c>
      <c r="V316" s="16">
        <f t="shared" si="16"/>
        <v>0.899</v>
      </c>
      <c r="W316" s="16">
        <f t="shared" si="15"/>
        <v>0</v>
      </c>
      <c r="X316" s="17"/>
      <c r="Y316" s="11"/>
    </row>
    <row r="317" spans="1:25" ht="11.25" customHeight="1">
      <c r="A317" s="202"/>
      <c r="B317" s="231"/>
      <c r="C317" s="76">
        <v>5</v>
      </c>
      <c r="D317" s="77">
        <v>0.0432</v>
      </c>
      <c r="E317" s="77">
        <v>0.1036</v>
      </c>
      <c r="F317" s="77">
        <v>0.0011</v>
      </c>
      <c r="G317" s="77">
        <v>0.0544</v>
      </c>
      <c r="H317" s="78">
        <v>0.0096</v>
      </c>
      <c r="I317" s="78">
        <v>0.0096</v>
      </c>
      <c r="J317" s="78">
        <v>0.0305</v>
      </c>
      <c r="K317" s="78">
        <v>0.0047</v>
      </c>
      <c r="L317" s="77">
        <v>0.0015</v>
      </c>
      <c r="M317" s="77">
        <v>0.0018</v>
      </c>
      <c r="N317" s="77">
        <v>0.0148</v>
      </c>
      <c r="O317" s="77">
        <f t="shared" si="14"/>
        <v>0.7111000000000001</v>
      </c>
      <c r="P317" s="77">
        <v>0.0142</v>
      </c>
      <c r="Q317" s="77">
        <v>0.0383</v>
      </c>
      <c r="R317" s="77">
        <v>0</v>
      </c>
      <c r="S317" s="77">
        <v>0</v>
      </c>
      <c r="T317" s="94">
        <v>0.984</v>
      </c>
      <c r="U317" s="5">
        <v>0.984</v>
      </c>
      <c r="V317" s="16">
        <f t="shared" si="16"/>
        <v>0.984</v>
      </c>
      <c r="W317" s="16">
        <f t="shared" si="15"/>
        <v>0</v>
      </c>
      <c r="X317" s="17"/>
      <c r="Y317" s="11"/>
    </row>
    <row r="318" spans="1:25" ht="11.25" customHeight="1">
      <c r="A318" s="202"/>
      <c r="B318" s="231"/>
      <c r="C318" s="76">
        <v>6</v>
      </c>
      <c r="D318" s="77">
        <v>0.0432</v>
      </c>
      <c r="E318" s="77">
        <v>0.1036</v>
      </c>
      <c r="F318" s="77">
        <v>0.0011</v>
      </c>
      <c r="G318" s="77">
        <v>0.0544</v>
      </c>
      <c r="H318" s="78">
        <v>0.0096</v>
      </c>
      <c r="I318" s="78">
        <v>0.0096</v>
      </c>
      <c r="J318" s="78">
        <v>0.0305</v>
      </c>
      <c r="K318" s="78">
        <v>0.0047</v>
      </c>
      <c r="L318" s="77">
        <v>0.0015</v>
      </c>
      <c r="M318" s="77">
        <v>0.0018</v>
      </c>
      <c r="N318" s="77">
        <v>0.0148</v>
      </c>
      <c r="O318" s="77">
        <f t="shared" si="14"/>
        <v>0.7491000000000001</v>
      </c>
      <c r="P318" s="77">
        <v>0.0142</v>
      </c>
      <c r="Q318" s="77">
        <v>0.0383</v>
      </c>
      <c r="R318" s="77">
        <v>0</v>
      </c>
      <c r="S318" s="77">
        <v>0</v>
      </c>
      <c r="T318" s="94">
        <v>1.022</v>
      </c>
      <c r="U318" s="5">
        <v>1.022</v>
      </c>
      <c r="V318" s="16">
        <f t="shared" si="16"/>
        <v>1.022</v>
      </c>
      <c r="W318" s="16">
        <f t="shared" si="15"/>
        <v>0</v>
      </c>
      <c r="X318" s="17"/>
      <c r="Y318" s="11"/>
    </row>
    <row r="319" spans="1:25" ht="11.25" customHeight="1">
      <c r="A319" s="202">
        <v>61</v>
      </c>
      <c r="B319" s="231" t="s">
        <v>61</v>
      </c>
      <c r="C319" s="76">
        <v>1</v>
      </c>
      <c r="D319" s="77">
        <v>0.0407</v>
      </c>
      <c r="E319" s="77">
        <v>0.1066</v>
      </c>
      <c r="F319" s="77">
        <v>0.0011</v>
      </c>
      <c r="G319" s="77">
        <v>0.056</v>
      </c>
      <c r="H319" s="78">
        <v>0.0099</v>
      </c>
      <c r="I319" s="78">
        <v>0.0099</v>
      </c>
      <c r="J319" s="78">
        <v>0.0314</v>
      </c>
      <c r="K319" s="78">
        <v>0.0048</v>
      </c>
      <c r="L319" s="77">
        <v>0.0016</v>
      </c>
      <c r="M319" s="77">
        <v>0.0018</v>
      </c>
      <c r="N319" s="77">
        <v>0.0149</v>
      </c>
      <c r="O319" s="77">
        <f t="shared" si="14"/>
        <v>0.7989000000000002</v>
      </c>
      <c r="P319" s="77">
        <v>0.0135</v>
      </c>
      <c r="Q319" s="77">
        <v>0.0289</v>
      </c>
      <c r="R319" s="77">
        <v>0</v>
      </c>
      <c r="S319" s="77">
        <v>0</v>
      </c>
      <c r="T319" s="94">
        <v>1.064</v>
      </c>
      <c r="U319" s="5">
        <v>1.064</v>
      </c>
      <c r="V319" s="16">
        <f t="shared" si="16"/>
        <v>1.064</v>
      </c>
      <c r="W319" s="16">
        <f t="shared" si="15"/>
        <v>0</v>
      </c>
      <c r="X319" s="17"/>
      <c r="Y319" s="11"/>
    </row>
    <row r="320" spans="1:25" ht="11.25" customHeight="1">
      <c r="A320" s="202"/>
      <c r="B320" s="231"/>
      <c r="C320" s="76">
        <v>2</v>
      </c>
      <c r="D320" s="77">
        <v>0.0407</v>
      </c>
      <c r="E320" s="77">
        <v>0.1066</v>
      </c>
      <c r="F320" s="77">
        <v>0.0011</v>
      </c>
      <c r="G320" s="77">
        <v>0.056</v>
      </c>
      <c r="H320" s="78">
        <v>0.0099</v>
      </c>
      <c r="I320" s="78">
        <v>0.0099</v>
      </c>
      <c r="J320" s="78">
        <v>0.0314</v>
      </c>
      <c r="K320" s="78">
        <v>0.0048</v>
      </c>
      <c r="L320" s="77">
        <v>0.0016</v>
      </c>
      <c r="M320" s="77">
        <v>0.0018</v>
      </c>
      <c r="N320" s="77">
        <v>0.0149</v>
      </c>
      <c r="O320" s="77">
        <f t="shared" si="14"/>
        <v>0.7139</v>
      </c>
      <c r="P320" s="77">
        <v>0.0135</v>
      </c>
      <c r="Q320" s="77">
        <v>0.0289</v>
      </c>
      <c r="R320" s="77">
        <v>0</v>
      </c>
      <c r="S320" s="77">
        <v>0</v>
      </c>
      <c r="T320" s="94">
        <v>0.979</v>
      </c>
      <c r="U320" s="5">
        <v>0.979</v>
      </c>
      <c r="V320" s="16">
        <f t="shared" si="16"/>
        <v>0.9789999999999999</v>
      </c>
      <c r="W320" s="16">
        <f t="shared" si="15"/>
        <v>0</v>
      </c>
      <c r="X320" s="17"/>
      <c r="Y320" s="11"/>
    </row>
    <row r="321" spans="1:25" ht="11.25" customHeight="1">
      <c r="A321" s="202"/>
      <c r="B321" s="231"/>
      <c r="C321" s="76">
        <v>3</v>
      </c>
      <c r="D321" s="77">
        <v>0.0407</v>
      </c>
      <c r="E321" s="77">
        <v>0.1066</v>
      </c>
      <c r="F321" s="77">
        <v>0.0011</v>
      </c>
      <c r="G321" s="77">
        <v>0.056</v>
      </c>
      <c r="H321" s="78">
        <v>0.0099</v>
      </c>
      <c r="I321" s="78">
        <v>0.0099</v>
      </c>
      <c r="J321" s="78">
        <v>0.0314</v>
      </c>
      <c r="K321" s="78">
        <v>0.0048</v>
      </c>
      <c r="L321" s="77">
        <v>0.0016</v>
      </c>
      <c r="M321" s="77">
        <v>0.0018</v>
      </c>
      <c r="N321" s="77">
        <v>0.0149</v>
      </c>
      <c r="O321" s="77">
        <f t="shared" si="14"/>
        <v>0.6769000000000001</v>
      </c>
      <c r="P321" s="77">
        <v>0.0135</v>
      </c>
      <c r="Q321" s="77">
        <v>0.0289</v>
      </c>
      <c r="R321" s="77">
        <v>0</v>
      </c>
      <c r="S321" s="77">
        <v>0</v>
      </c>
      <c r="T321" s="94">
        <v>0.942</v>
      </c>
      <c r="U321" s="5">
        <v>0.942</v>
      </c>
      <c r="V321" s="16">
        <f t="shared" si="16"/>
        <v>0.942</v>
      </c>
      <c r="W321" s="16">
        <f t="shared" si="15"/>
        <v>0</v>
      </c>
      <c r="X321" s="17"/>
      <c r="Y321" s="11"/>
    </row>
    <row r="322" spans="1:25" s="19" customFormat="1" ht="11.25" customHeight="1">
      <c r="A322" s="202"/>
      <c r="B322" s="231"/>
      <c r="C322" s="79">
        <v>4</v>
      </c>
      <c r="D322" s="80">
        <v>0.04067613405355172</v>
      </c>
      <c r="E322" s="80">
        <v>0.10657251553696928</v>
      </c>
      <c r="F322" s="80">
        <v>0.0011487483301388165</v>
      </c>
      <c r="G322" s="80">
        <v>0.05597537317767324</v>
      </c>
      <c r="H322" s="81">
        <v>0.009888244379273553</v>
      </c>
      <c r="I322" s="81">
        <v>0.009888244379273553</v>
      </c>
      <c r="J322" s="81">
        <v>0.03135474434469141</v>
      </c>
      <c r="K322" s="81">
        <v>0.004823806822260217</v>
      </c>
      <c r="L322" s="80">
        <v>0.0015664749956438404</v>
      </c>
      <c r="M322" s="80">
        <v>0.0017753383283963524</v>
      </c>
      <c r="N322" s="80">
        <v>0.01493372829180461</v>
      </c>
      <c r="O322" s="77">
        <f t="shared" si="14"/>
        <v>0.6339524307370622</v>
      </c>
      <c r="P322" s="80">
        <v>0.013471684962537029</v>
      </c>
      <c r="Q322" s="80">
        <v>0.02892757158622292</v>
      </c>
      <c r="R322" s="80">
        <v>0</v>
      </c>
      <c r="S322" s="80">
        <v>0</v>
      </c>
      <c r="T322" s="95">
        <v>0.899</v>
      </c>
      <c r="U322" s="18">
        <v>0.899</v>
      </c>
      <c r="V322" s="16">
        <f t="shared" si="16"/>
        <v>0.899</v>
      </c>
      <c r="W322" s="16">
        <f t="shared" si="15"/>
        <v>0</v>
      </c>
      <c r="X322" s="17"/>
      <c r="Y322" s="11"/>
    </row>
    <row r="323" spans="1:25" ht="11.25" customHeight="1">
      <c r="A323" s="202"/>
      <c r="B323" s="231"/>
      <c r="C323" s="76">
        <v>5</v>
      </c>
      <c r="D323" s="77">
        <v>0.0407</v>
      </c>
      <c r="E323" s="77">
        <v>0.1066</v>
      </c>
      <c r="F323" s="77">
        <v>0.0011</v>
      </c>
      <c r="G323" s="77">
        <v>0.056</v>
      </c>
      <c r="H323" s="78">
        <v>0.0099</v>
      </c>
      <c r="I323" s="78">
        <v>0.0099</v>
      </c>
      <c r="J323" s="78">
        <v>0.0314</v>
      </c>
      <c r="K323" s="78">
        <v>0.0048</v>
      </c>
      <c r="L323" s="77">
        <v>0.0016</v>
      </c>
      <c r="M323" s="77">
        <v>0.0018</v>
      </c>
      <c r="N323" s="77">
        <v>0.0149</v>
      </c>
      <c r="O323" s="77">
        <f t="shared" si="14"/>
        <v>0.7189000000000001</v>
      </c>
      <c r="P323" s="77">
        <v>0.0135</v>
      </c>
      <c r="Q323" s="77">
        <v>0.0289</v>
      </c>
      <c r="R323" s="77">
        <v>0</v>
      </c>
      <c r="S323" s="77">
        <v>0</v>
      </c>
      <c r="T323" s="94">
        <v>0.984</v>
      </c>
      <c r="U323" s="5">
        <v>0.984</v>
      </c>
      <c r="V323" s="16">
        <f t="shared" si="16"/>
        <v>0.984</v>
      </c>
      <c r="W323" s="16">
        <f t="shared" si="15"/>
        <v>0</v>
      </c>
      <c r="X323" s="17"/>
      <c r="Y323" s="11"/>
    </row>
    <row r="324" spans="1:25" ht="11.25" customHeight="1">
      <c r="A324" s="202"/>
      <c r="B324" s="231"/>
      <c r="C324" s="76">
        <v>6</v>
      </c>
      <c r="D324" s="77">
        <v>0.0407</v>
      </c>
      <c r="E324" s="77">
        <v>0.1066</v>
      </c>
      <c r="F324" s="77">
        <v>0.0011</v>
      </c>
      <c r="G324" s="77">
        <v>0.056</v>
      </c>
      <c r="H324" s="78">
        <v>0.0099</v>
      </c>
      <c r="I324" s="78">
        <v>0.0099</v>
      </c>
      <c r="J324" s="78">
        <v>0.0314</v>
      </c>
      <c r="K324" s="78">
        <v>0.0048</v>
      </c>
      <c r="L324" s="77">
        <v>0.0016</v>
      </c>
      <c r="M324" s="77">
        <v>0.0018</v>
      </c>
      <c r="N324" s="77">
        <v>0.0149</v>
      </c>
      <c r="O324" s="77">
        <f t="shared" si="14"/>
        <v>0.7569000000000001</v>
      </c>
      <c r="P324" s="77">
        <v>0.0135</v>
      </c>
      <c r="Q324" s="77">
        <v>0.0289</v>
      </c>
      <c r="R324" s="77">
        <v>0</v>
      </c>
      <c r="S324" s="77">
        <v>0</v>
      </c>
      <c r="T324" s="94">
        <v>1.022</v>
      </c>
      <c r="U324" s="5">
        <v>1.022</v>
      </c>
      <c r="V324" s="16">
        <f t="shared" si="16"/>
        <v>1.022</v>
      </c>
      <c r="W324" s="16">
        <f t="shared" si="15"/>
        <v>0</v>
      </c>
      <c r="X324" s="17"/>
      <c r="Y324" s="11"/>
    </row>
    <row r="325" spans="1:25" ht="11.25" customHeight="1">
      <c r="A325" s="202">
        <v>62</v>
      </c>
      <c r="B325" s="231" t="s">
        <v>62</v>
      </c>
      <c r="C325" s="76">
        <v>1</v>
      </c>
      <c r="D325" s="77">
        <v>0.0587</v>
      </c>
      <c r="E325" s="77">
        <v>0.0953</v>
      </c>
      <c r="F325" s="77">
        <v>0.0011</v>
      </c>
      <c r="G325" s="77">
        <v>0.05</v>
      </c>
      <c r="H325" s="78">
        <v>0.0088</v>
      </c>
      <c r="I325" s="78">
        <v>0.0088</v>
      </c>
      <c r="J325" s="78">
        <v>0.028</v>
      </c>
      <c r="K325" s="78">
        <v>0.0043</v>
      </c>
      <c r="L325" s="77">
        <v>0.0015</v>
      </c>
      <c r="M325" s="77">
        <v>0.0017</v>
      </c>
      <c r="N325" s="77">
        <v>0.0136</v>
      </c>
      <c r="O325" s="77">
        <f t="shared" si="14"/>
        <v>0.7585</v>
      </c>
      <c r="P325" s="77">
        <v>0.0571</v>
      </c>
      <c r="Q325" s="77">
        <v>0.0265</v>
      </c>
      <c r="R325" s="77">
        <v>0</v>
      </c>
      <c r="S325" s="77">
        <v>0</v>
      </c>
      <c r="T325" s="94">
        <v>1.064</v>
      </c>
      <c r="U325" s="5">
        <v>1.064</v>
      </c>
      <c r="V325" s="16">
        <f t="shared" si="16"/>
        <v>1.0639999999999998</v>
      </c>
      <c r="W325" s="16">
        <f t="shared" si="15"/>
        <v>0</v>
      </c>
      <c r="X325" s="17"/>
      <c r="Y325" s="11"/>
    </row>
    <row r="326" spans="1:25" ht="11.25" customHeight="1">
      <c r="A326" s="202"/>
      <c r="B326" s="231"/>
      <c r="C326" s="76">
        <v>2</v>
      </c>
      <c r="D326" s="77">
        <v>0.0587</v>
      </c>
      <c r="E326" s="77">
        <v>0.0953</v>
      </c>
      <c r="F326" s="77">
        <v>0.0011</v>
      </c>
      <c r="G326" s="77">
        <v>0.05</v>
      </c>
      <c r="H326" s="78">
        <v>0.0088</v>
      </c>
      <c r="I326" s="78">
        <v>0.0088</v>
      </c>
      <c r="J326" s="78">
        <v>0.028</v>
      </c>
      <c r="K326" s="78">
        <v>0.0043</v>
      </c>
      <c r="L326" s="77">
        <v>0.0015</v>
      </c>
      <c r="M326" s="77">
        <v>0.0017</v>
      </c>
      <c r="N326" s="77">
        <v>0.0136</v>
      </c>
      <c r="O326" s="77">
        <f t="shared" si="14"/>
        <v>0.6735</v>
      </c>
      <c r="P326" s="77">
        <v>0.0571</v>
      </c>
      <c r="Q326" s="77">
        <v>0.0265</v>
      </c>
      <c r="R326" s="77">
        <v>0</v>
      </c>
      <c r="S326" s="77">
        <v>0</v>
      </c>
      <c r="T326" s="94">
        <v>0.979</v>
      </c>
      <c r="U326" s="5">
        <v>0.979</v>
      </c>
      <c r="V326" s="16">
        <f t="shared" si="16"/>
        <v>0.979</v>
      </c>
      <c r="W326" s="16">
        <f t="shared" si="15"/>
        <v>0</v>
      </c>
      <c r="X326" s="17"/>
      <c r="Y326" s="11"/>
    </row>
    <row r="327" spans="1:25" ht="11.25" customHeight="1">
      <c r="A327" s="202"/>
      <c r="B327" s="231"/>
      <c r="C327" s="76">
        <v>3</v>
      </c>
      <c r="D327" s="77">
        <v>0.0587</v>
      </c>
      <c r="E327" s="77">
        <v>0.0953</v>
      </c>
      <c r="F327" s="77">
        <v>0.0011</v>
      </c>
      <c r="G327" s="77">
        <v>0.05</v>
      </c>
      <c r="H327" s="78">
        <v>0.0088</v>
      </c>
      <c r="I327" s="78">
        <v>0.0088</v>
      </c>
      <c r="J327" s="78">
        <v>0.028</v>
      </c>
      <c r="K327" s="78">
        <v>0.0043</v>
      </c>
      <c r="L327" s="77">
        <v>0.0015</v>
      </c>
      <c r="M327" s="77">
        <v>0.0017</v>
      </c>
      <c r="N327" s="77">
        <v>0.0136</v>
      </c>
      <c r="O327" s="77">
        <f t="shared" si="14"/>
        <v>0.6364999999999998</v>
      </c>
      <c r="P327" s="77">
        <v>0.0571</v>
      </c>
      <c r="Q327" s="77">
        <v>0.0265</v>
      </c>
      <c r="R327" s="77">
        <v>0</v>
      </c>
      <c r="S327" s="77">
        <v>0</v>
      </c>
      <c r="T327" s="94">
        <v>0.942</v>
      </c>
      <c r="U327" s="5">
        <v>0.942</v>
      </c>
      <c r="V327" s="16">
        <f t="shared" si="16"/>
        <v>0.9419999999999998</v>
      </c>
      <c r="W327" s="16">
        <f t="shared" si="15"/>
        <v>0</v>
      </c>
      <c r="X327" s="17"/>
      <c r="Y327" s="11"/>
    </row>
    <row r="328" spans="1:25" s="19" customFormat="1" ht="11.25" customHeight="1">
      <c r="A328" s="202"/>
      <c r="B328" s="231"/>
      <c r="C328" s="79">
        <v>4</v>
      </c>
      <c r="D328" s="80">
        <v>0.05865005018400803</v>
      </c>
      <c r="E328" s="80">
        <v>0.09534392773502844</v>
      </c>
      <c r="F328" s="80">
        <v>0.001052693208430913</v>
      </c>
      <c r="G328" s="80">
        <v>0.05002799152447864</v>
      </c>
      <c r="H328" s="81">
        <v>0.008842426604906011</v>
      </c>
      <c r="I328" s="81">
        <v>0.008842426604906011</v>
      </c>
      <c r="J328" s="81">
        <v>0.028038549104294506</v>
      </c>
      <c r="K328" s="81">
        <v>0.004313622939122231</v>
      </c>
      <c r="L328" s="80">
        <v>0.0014537191925950708</v>
      </c>
      <c r="M328" s="80">
        <v>0.001704360432697669</v>
      </c>
      <c r="N328" s="80">
        <v>0.013584755213560834</v>
      </c>
      <c r="O328" s="77">
        <f aca="true" t="shared" si="17" ref="O328:O391">T328-S328-SUM(D328:G328,L328:N328,P328:R328)</f>
        <v>0.593618713058994</v>
      </c>
      <c r="P328" s="80">
        <v>0.05709607449537192</v>
      </c>
      <c r="Q328" s="80">
        <v>0.026467714954834392</v>
      </c>
      <c r="R328" s="80">
        <v>0</v>
      </c>
      <c r="S328" s="80">
        <v>0</v>
      </c>
      <c r="T328" s="95">
        <v>0.899</v>
      </c>
      <c r="U328" s="18">
        <v>0.899</v>
      </c>
      <c r="V328" s="16">
        <f t="shared" si="16"/>
        <v>0.8989999999999999</v>
      </c>
      <c r="W328" s="16">
        <f t="shared" si="15"/>
        <v>0</v>
      </c>
      <c r="X328" s="17"/>
      <c r="Y328" s="11"/>
    </row>
    <row r="329" spans="1:25" ht="11.25" customHeight="1">
      <c r="A329" s="202"/>
      <c r="B329" s="231"/>
      <c r="C329" s="76">
        <v>5</v>
      </c>
      <c r="D329" s="77">
        <v>0.0587</v>
      </c>
      <c r="E329" s="77">
        <v>0.0953</v>
      </c>
      <c r="F329" s="77">
        <v>0.0011</v>
      </c>
      <c r="G329" s="77">
        <v>0.05</v>
      </c>
      <c r="H329" s="78">
        <v>0.0088</v>
      </c>
      <c r="I329" s="78">
        <v>0.0088</v>
      </c>
      <c r="J329" s="78">
        <v>0.028</v>
      </c>
      <c r="K329" s="78">
        <v>0.0043</v>
      </c>
      <c r="L329" s="77">
        <v>0.0015</v>
      </c>
      <c r="M329" s="77">
        <v>0.0017</v>
      </c>
      <c r="N329" s="77">
        <v>0.0136</v>
      </c>
      <c r="O329" s="77">
        <f t="shared" si="17"/>
        <v>0.6784999999999999</v>
      </c>
      <c r="P329" s="77">
        <v>0.0571</v>
      </c>
      <c r="Q329" s="77">
        <v>0.0265</v>
      </c>
      <c r="R329" s="77">
        <v>0</v>
      </c>
      <c r="S329" s="77">
        <v>0</v>
      </c>
      <c r="T329" s="94">
        <v>0.984</v>
      </c>
      <c r="U329" s="5">
        <v>0.984</v>
      </c>
      <c r="V329" s="16">
        <f t="shared" si="16"/>
        <v>0.9839999999999999</v>
      </c>
      <c r="W329" s="16">
        <f aca="true" t="shared" si="18" ref="W329:W392">T329-V329</f>
        <v>0</v>
      </c>
      <c r="X329" s="17"/>
      <c r="Y329" s="11"/>
    </row>
    <row r="330" spans="1:25" ht="11.25" customHeight="1">
      <c r="A330" s="202"/>
      <c r="B330" s="231"/>
      <c r="C330" s="76">
        <v>6</v>
      </c>
      <c r="D330" s="77">
        <v>0.0587</v>
      </c>
      <c r="E330" s="77">
        <v>0.0953</v>
      </c>
      <c r="F330" s="77">
        <v>0.0011</v>
      </c>
      <c r="G330" s="77">
        <v>0.05</v>
      </c>
      <c r="H330" s="78">
        <v>0.0088</v>
      </c>
      <c r="I330" s="78">
        <v>0.0088</v>
      </c>
      <c r="J330" s="78">
        <v>0.028</v>
      </c>
      <c r="K330" s="78">
        <v>0.0043</v>
      </c>
      <c r="L330" s="77">
        <v>0.0015</v>
      </c>
      <c r="M330" s="77">
        <v>0.0017</v>
      </c>
      <c r="N330" s="77">
        <v>0.0136</v>
      </c>
      <c r="O330" s="77">
        <f t="shared" si="17"/>
        <v>0.7164999999999999</v>
      </c>
      <c r="P330" s="77">
        <v>0.0571</v>
      </c>
      <c r="Q330" s="77">
        <v>0.0265</v>
      </c>
      <c r="R330" s="77">
        <v>0</v>
      </c>
      <c r="S330" s="77">
        <v>0</v>
      </c>
      <c r="T330" s="94">
        <v>1.022</v>
      </c>
      <c r="U330" s="5">
        <v>1.022</v>
      </c>
      <c r="V330" s="16">
        <f t="shared" si="16"/>
        <v>1.022</v>
      </c>
      <c r="W330" s="16">
        <f t="shared" si="18"/>
        <v>0</v>
      </c>
      <c r="X330" s="17"/>
      <c r="Y330" s="11"/>
    </row>
    <row r="331" spans="1:25" ht="11.25" customHeight="1">
      <c r="A331" s="202">
        <v>63</v>
      </c>
      <c r="B331" s="231" t="s">
        <v>63</v>
      </c>
      <c r="C331" s="76">
        <v>1</v>
      </c>
      <c r="D331" s="77">
        <v>0.06</v>
      </c>
      <c r="E331" s="77">
        <v>0.1066</v>
      </c>
      <c r="F331" s="77">
        <v>0.0011</v>
      </c>
      <c r="G331" s="77">
        <v>0.0591</v>
      </c>
      <c r="H331" s="78">
        <v>0.009</v>
      </c>
      <c r="I331" s="78">
        <v>0.009</v>
      </c>
      <c r="J331" s="78">
        <v>0.0341</v>
      </c>
      <c r="K331" s="78">
        <v>0.007</v>
      </c>
      <c r="L331" s="77">
        <v>0.0016</v>
      </c>
      <c r="M331" s="77">
        <v>0.0018</v>
      </c>
      <c r="N331" s="77">
        <v>0.0127</v>
      </c>
      <c r="O331" s="77">
        <f t="shared" si="17"/>
        <v>0.7682</v>
      </c>
      <c r="P331" s="77">
        <v>0.0213</v>
      </c>
      <c r="Q331" s="77">
        <v>0.0316</v>
      </c>
      <c r="R331" s="77">
        <v>0</v>
      </c>
      <c r="S331" s="77">
        <v>0</v>
      </c>
      <c r="T331" s="94">
        <v>1.064</v>
      </c>
      <c r="U331" s="5">
        <v>1.064</v>
      </c>
      <c r="V331" s="16">
        <f t="shared" si="16"/>
        <v>1.064</v>
      </c>
      <c r="W331" s="16">
        <f t="shared" si="18"/>
        <v>0</v>
      </c>
      <c r="X331" s="17"/>
      <c r="Y331" s="11"/>
    </row>
    <row r="332" spans="1:25" ht="11.25" customHeight="1">
      <c r="A332" s="202"/>
      <c r="B332" s="231"/>
      <c r="C332" s="76">
        <v>2</v>
      </c>
      <c r="D332" s="77">
        <v>0.06</v>
      </c>
      <c r="E332" s="77">
        <v>0.1066</v>
      </c>
      <c r="F332" s="77">
        <v>0.0011</v>
      </c>
      <c r="G332" s="77">
        <v>0.0591</v>
      </c>
      <c r="H332" s="78">
        <v>0.009</v>
      </c>
      <c r="I332" s="78">
        <v>0.009</v>
      </c>
      <c r="J332" s="78">
        <v>0.0341</v>
      </c>
      <c r="K332" s="78">
        <v>0.007</v>
      </c>
      <c r="L332" s="77">
        <v>0.0016</v>
      </c>
      <c r="M332" s="77">
        <v>0.0018</v>
      </c>
      <c r="N332" s="77">
        <v>0.0127</v>
      </c>
      <c r="O332" s="77">
        <f t="shared" si="17"/>
        <v>0.6832</v>
      </c>
      <c r="P332" s="77">
        <v>0.0213</v>
      </c>
      <c r="Q332" s="77">
        <v>0.0316</v>
      </c>
      <c r="R332" s="77">
        <v>0</v>
      </c>
      <c r="S332" s="77">
        <v>0</v>
      </c>
      <c r="T332" s="94">
        <v>0.979</v>
      </c>
      <c r="U332" s="5">
        <v>0.979</v>
      </c>
      <c r="V332" s="16">
        <f t="shared" si="16"/>
        <v>0.979</v>
      </c>
      <c r="W332" s="16">
        <f t="shared" si="18"/>
        <v>0</v>
      </c>
      <c r="X332" s="17"/>
      <c r="Y332" s="11"/>
    </row>
    <row r="333" spans="1:25" ht="11.25" customHeight="1">
      <c r="A333" s="202"/>
      <c r="B333" s="231"/>
      <c r="C333" s="76">
        <v>3</v>
      </c>
      <c r="D333" s="77">
        <v>0.06</v>
      </c>
      <c r="E333" s="77">
        <v>0.1066</v>
      </c>
      <c r="F333" s="77">
        <v>0.0011</v>
      </c>
      <c r="G333" s="77">
        <v>0.0591</v>
      </c>
      <c r="H333" s="78">
        <v>0.009</v>
      </c>
      <c r="I333" s="78">
        <v>0.009</v>
      </c>
      <c r="J333" s="78">
        <v>0.0341</v>
      </c>
      <c r="K333" s="78">
        <v>0.007</v>
      </c>
      <c r="L333" s="77">
        <v>0.0016</v>
      </c>
      <c r="M333" s="77">
        <v>0.0018</v>
      </c>
      <c r="N333" s="77">
        <v>0.0127</v>
      </c>
      <c r="O333" s="77">
        <f t="shared" si="17"/>
        <v>0.6461999999999999</v>
      </c>
      <c r="P333" s="77">
        <v>0.0213</v>
      </c>
      <c r="Q333" s="77">
        <v>0.0316</v>
      </c>
      <c r="R333" s="77">
        <v>0</v>
      </c>
      <c r="S333" s="77">
        <v>0</v>
      </c>
      <c r="T333" s="94">
        <v>0.942</v>
      </c>
      <c r="U333" s="5">
        <v>0.942</v>
      </c>
      <c r="V333" s="16">
        <f t="shared" si="16"/>
        <v>0.9419999999999998</v>
      </c>
      <c r="W333" s="16">
        <f t="shared" si="18"/>
        <v>0</v>
      </c>
      <c r="X333" s="17"/>
      <c r="Y333" s="11"/>
    </row>
    <row r="334" spans="1:25" s="19" customFormat="1" ht="11.25" customHeight="1">
      <c r="A334" s="202"/>
      <c r="B334" s="231"/>
      <c r="C334" s="79">
        <v>4</v>
      </c>
      <c r="D334" s="80">
        <v>0.060045831378069764</v>
      </c>
      <c r="E334" s="80">
        <v>0.10659189738776788</v>
      </c>
      <c r="F334" s="80">
        <v>0.0011249804473643047</v>
      </c>
      <c r="G334" s="80">
        <v>0.05910834767193285</v>
      </c>
      <c r="H334" s="81">
        <v>0.009039306118165742</v>
      </c>
      <c r="I334" s="81">
        <v>0.009039306118165742</v>
      </c>
      <c r="J334" s="81">
        <v>0.03408214504331295</v>
      </c>
      <c r="K334" s="81">
        <v>0.006952402874403473</v>
      </c>
      <c r="L334" s="80">
        <v>0.001593722300432765</v>
      </c>
      <c r="M334" s="80">
        <v>0.0018280932269669951</v>
      </c>
      <c r="N334" s="80">
        <v>0.01265603003284843</v>
      </c>
      <c r="O334" s="77">
        <f t="shared" si="17"/>
        <v>0.6031301423431878</v>
      </c>
      <c r="P334" s="80">
        <v>0.0212808801293081</v>
      </c>
      <c r="Q334" s="80">
        <v>0.03164007508212107</v>
      </c>
      <c r="R334" s="80">
        <v>0</v>
      </c>
      <c r="S334" s="80">
        <v>0</v>
      </c>
      <c r="T334" s="95">
        <v>0.899</v>
      </c>
      <c r="U334" s="18">
        <v>0.899</v>
      </c>
      <c r="V334" s="16">
        <f t="shared" si="16"/>
        <v>0.899</v>
      </c>
      <c r="W334" s="16">
        <f t="shared" si="18"/>
        <v>0</v>
      </c>
      <c r="X334" s="17"/>
      <c r="Y334" s="11"/>
    </row>
    <row r="335" spans="1:25" ht="11.25" customHeight="1">
      <c r="A335" s="202"/>
      <c r="B335" s="231"/>
      <c r="C335" s="76">
        <v>5</v>
      </c>
      <c r="D335" s="77">
        <v>0.06</v>
      </c>
      <c r="E335" s="77">
        <v>0.1066</v>
      </c>
      <c r="F335" s="77">
        <v>0.0011</v>
      </c>
      <c r="G335" s="77">
        <v>0.0591</v>
      </c>
      <c r="H335" s="78">
        <v>0.009</v>
      </c>
      <c r="I335" s="78">
        <v>0.009</v>
      </c>
      <c r="J335" s="78">
        <v>0.0341</v>
      </c>
      <c r="K335" s="78">
        <v>0.007</v>
      </c>
      <c r="L335" s="77">
        <v>0.0016</v>
      </c>
      <c r="M335" s="77">
        <v>0.0018</v>
      </c>
      <c r="N335" s="77">
        <v>0.0127</v>
      </c>
      <c r="O335" s="77">
        <f t="shared" si="17"/>
        <v>0.6881999999999999</v>
      </c>
      <c r="P335" s="77">
        <v>0.0213</v>
      </c>
      <c r="Q335" s="77">
        <v>0.0316</v>
      </c>
      <c r="R335" s="77">
        <v>0</v>
      </c>
      <c r="S335" s="77">
        <v>0</v>
      </c>
      <c r="T335" s="94">
        <v>0.984</v>
      </c>
      <c r="U335" s="5">
        <v>0.984</v>
      </c>
      <c r="V335" s="16">
        <f t="shared" si="16"/>
        <v>0.9839999999999999</v>
      </c>
      <c r="W335" s="16">
        <f t="shared" si="18"/>
        <v>0</v>
      </c>
      <c r="X335" s="17"/>
      <c r="Y335" s="11"/>
    </row>
    <row r="336" spans="1:25" ht="11.25" customHeight="1">
      <c r="A336" s="202"/>
      <c r="B336" s="231"/>
      <c r="C336" s="76">
        <v>6</v>
      </c>
      <c r="D336" s="77">
        <v>0.06</v>
      </c>
      <c r="E336" s="77">
        <v>0.1066</v>
      </c>
      <c r="F336" s="77">
        <v>0.0011</v>
      </c>
      <c r="G336" s="77">
        <v>0.0591</v>
      </c>
      <c r="H336" s="78">
        <v>0.009</v>
      </c>
      <c r="I336" s="78">
        <v>0.009</v>
      </c>
      <c r="J336" s="78">
        <v>0.0341</v>
      </c>
      <c r="K336" s="78">
        <v>0.007</v>
      </c>
      <c r="L336" s="77">
        <v>0.0016</v>
      </c>
      <c r="M336" s="77">
        <v>0.0018</v>
      </c>
      <c r="N336" s="77">
        <v>0.0127</v>
      </c>
      <c r="O336" s="77">
        <f t="shared" si="17"/>
        <v>0.7262</v>
      </c>
      <c r="P336" s="77">
        <v>0.0213</v>
      </c>
      <c r="Q336" s="77">
        <v>0.0316</v>
      </c>
      <c r="R336" s="77">
        <v>0</v>
      </c>
      <c r="S336" s="77">
        <v>0</v>
      </c>
      <c r="T336" s="94">
        <v>1.022</v>
      </c>
      <c r="U336" s="5">
        <v>1.022</v>
      </c>
      <c r="V336" s="16">
        <f t="shared" si="16"/>
        <v>1.022</v>
      </c>
      <c r="W336" s="16">
        <f t="shared" si="18"/>
        <v>0</v>
      </c>
      <c r="X336" s="17"/>
      <c r="Y336" s="11"/>
    </row>
    <row r="337" spans="1:25" ht="11.25" customHeight="1">
      <c r="A337" s="202">
        <v>64</v>
      </c>
      <c r="B337" s="230" t="s">
        <v>64</v>
      </c>
      <c r="C337" s="76">
        <v>1</v>
      </c>
      <c r="D337" s="77">
        <v>0.047</v>
      </c>
      <c r="E337" s="77">
        <v>0.1044</v>
      </c>
      <c r="F337" s="77">
        <v>0.0012</v>
      </c>
      <c r="G337" s="77">
        <v>0.0544</v>
      </c>
      <c r="H337" s="78">
        <v>0.0071</v>
      </c>
      <c r="I337" s="78">
        <v>0.0071</v>
      </c>
      <c r="J337" s="78">
        <v>0.0275</v>
      </c>
      <c r="K337" s="78">
        <v>0.0127</v>
      </c>
      <c r="L337" s="77">
        <v>0.0015</v>
      </c>
      <c r="M337" s="77">
        <v>0.0018</v>
      </c>
      <c r="N337" s="77">
        <v>0.0152</v>
      </c>
      <c r="O337" s="77">
        <f t="shared" si="17"/>
        <v>0.793</v>
      </c>
      <c r="P337" s="77">
        <v>0.0144</v>
      </c>
      <c r="Q337" s="77">
        <v>0.0311</v>
      </c>
      <c r="R337" s="77">
        <v>0</v>
      </c>
      <c r="S337" s="77">
        <v>0</v>
      </c>
      <c r="T337" s="94">
        <v>1.064</v>
      </c>
      <c r="U337" s="5">
        <v>1.064</v>
      </c>
      <c r="V337" s="16">
        <f t="shared" si="16"/>
        <v>1.0639999999999998</v>
      </c>
      <c r="W337" s="16">
        <f t="shared" si="18"/>
        <v>0</v>
      </c>
      <c r="X337" s="17"/>
      <c r="Y337" s="11"/>
    </row>
    <row r="338" spans="1:25" ht="11.25" customHeight="1">
      <c r="A338" s="202"/>
      <c r="B338" s="230"/>
      <c r="C338" s="76">
        <v>2</v>
      </c>
      <c r="D338" s="77">
        <v>0.047</v>
      </c>
      <c r="E338" s="77">
        <v>0.1044</v>
      </c>
      <c r="F338" s="77">
        <v>0.0012</v>
      </c>
      <c r="G338" s="77">
        <v>0.0544</v>
      </c>
      <c r="H338" s="78">
        <v>0.0071</v>
      </c>
      <c r="I338" s="78">
        <v>0.0071</v>
      </c>
      <c r="J338" s="78">
        <v>0.0275</v>
      </c>
      <c r="K338" s="78">
        <v>0.0127</v>
      </c>
      <c r="L338" s="77">
        <v>0.0015</v>
      </c>
      <c r="M338" s="77">
        <v>0.0018</v>
      </c>
      <c r="N338" s="77">
        <v>0.0152</v>
      </c>
      <c r="O338" s="77">
        <f t="shared" si="17"/>
        <v>0.708</v>
      </c>
      <c r="P338" s="77">
        <v>0.0144</v>
      </c>
      <c r="Q338" s="77">
        <v>0.0311</v>
      </c>
      <c r="R338" s="77">
        <v>0</v>
      </c>
      <c r="S338" s="77">
        <v>0</v>
      </c>
      <c r="T338" s="94">
        <v>0.979</v>
      </c>
      <c r="U338" s="5">
        <v>0.979</v>
      </c>
      <c r="V338" s="16">
        <f t="shared" si="16"/>
        <v>0.979</v>
      </c>
      <c r="W338" s="16">
        <f t="shared" si="18"/>
        <v>0</v>
      </c>
      <c r="X338" s="17"/>
      <c r="Y338" s="11"/>
    </row>
    <row r="339" spans="1:25" ht="11.25" customHeight="1">
      <c r="A339" s="202"/>
      <c r="B339" s="230"/>
      <c r="C339" s="76">
        <v>3</v>
      </c>
      <c r="D339" s="77">
        <v>0.047</v>
      </c>
      <c r="E339" s="77">
        <v>0.1044</v>
      </c>
      <c r="F339" s="77">
        <v>0.0012</v>
      </c>
      <c r="G339" s="77">
        <v>0.0544</v>
      </c>
      <c r="H339" s="78">
        <v>0.0071</v>
      </c>
      <c r="I339" s="78">
        <v>0.0071</v>
      </c>
      <c r="J339" s="78">
        <v>0.0275</v>
      </c>
      <c r="K339" s="78">
        <v>0.0127</v>
      </c>
      <c r="L339" s="77">
        <v>0.0015</v>
      </c>
      <c r="M339" s="77">
        <v>0.0018</v>
      </c>
      <c r="N339" s="77">
        <v>0.0152</v>
      </c>
      <c r="O339" s="77">
        <f t="shared" si="17"/>
        <v>0.6709999999999999</v>
      </c>
      <c r="P339" s="77">
        <v>0.0144</v>
      </c>
      <c r="Q339" s="77">
        <v>0.0311</v>
      </c>
      <c r="R339" s="77">
        <v>0</v>
      </c>
      <c r="S339" s="77">
        <v>0</v>
      </c>
      <c r="T339" s="94">
        <v>0.942</v>
      </c>
      <c r="U339" s="5">
        <v>0.942</v>
      </c>
      <c r="V339" s="16">
        <f t="shared" si="16"/>
        <v>0.942</v>
      </c>
      <c r="W339" s="16">
        <f t="shared" si="18"/>
        <v>0</v>
      </c>
      <c r="X339" s="17"/>
      <c r="Y339" s="11"/>
    </row>
    <row r="340" spans="1:25" s="19" customFormat="1" ht="11.25" customHeight="1">
      <c r="A340" s="202"/>
      <c r="B340" s="230"/>
      <c r="C340" s="79">
        <v>4</v>
      </c>
      <c r="D340" s="80">
        <v>0.04696149991156182</v>
      </c>
      <c r="E340" s="80">
        <v>0.1044177819704027</v>
      </c>
      <c r="F340" s="80">
        <v>0.001166086905253228</v>
      </c>
      <c r="G340" s="80">
        <v>0.05443505689523024</v>
      </c>
      <c r="H340" s="81">
        <v>0.007141464034554492</v>
      </c>
      <c r="I340" s="81">
        <v>0.007141464034554492</v>
      </c>
      <c r="J340" s="81">
        <v>0.027488104706173917</v>
      </c>
      <c r="K340" s="81">
        <v>0.012660857731992185</v>
      </c>
      <c r="L340" s="80">
        <v>0.0015371145569247095</v>
      </c>
      <c r="M340" s="80">
        <v>0.0018021343081186252</v>
      </c>
      <c r="N340" s="80">
        <v>0.015159129768291965</v>
      </c>
      <c r="O340" s="77">
        <f t="shared" si="17"/>
        <v>0.6280968103295796</v>
      </c>
      <c r="P340" s="80">
        <v>0.014364070514710217</v>
      </c>
      <c r="Q340" s="80">
        <v>0.031060314839926894</v>
      </c>
      <c r="R340" s="80">
        <v>0</v>
      </c>
      <c r="S340" s="80">
        <v>0</v>
      </c>
      <c r="T340" s="95">
        <v>0.899</v>
      </c>
      <c r="U340" s="18">
        <v>0.899</v>
      </c>
      <c r="V340" s="16">
        <f t="shared" si="16"/>
        <v>0.899</v>
      </c>
      <c r="W340" s="16">
        <f t="shared" si="18"/>
        <v>0</v>
      </c>
      <c r="X340" s="17"/>
      <c r="Y340" s="11"/>
    </row>
    <row r="341" spans="1:25" ht="11.25" customHeight="1">
      <c r="A341" s="202"/>
      <c r="B341" s="230"/>
      <c r="C341" s="76">
        <v>5</v>
      </c>
      <c r="D341" s="77">
        <v>0.047</v>
      </c>
      <c r="E341" s="77">
        <v>0.1044</v>
      </c>
      <c r="F341" s="77">
        <v>0.0012</v>
      </c>
      <c r="G341" s="77">
        <v>0.0544</v>
      </c>
      <c r="H341" s="78">
        <v>0.0071</v>
      </c>
      <c r="I341" s="78">
        <v>0.0071</v>
      </c>
      <c r="J341" s="78">
        <v>0.0275</v>
      </c>
      <c r="K341" s="78">
        <v>0.0127</v>
      </c>
      <c r="L341" s="77">
        <v>0.0015</v>
      </c>
      <c r="M341" s="77">
        <v>0.0018</v>
      </c>
      <c r="N341" s="77">
        <v>0.0152</v>
      </c>
      <c r="O341" s="77">
        <f t="shared" si="17"/>
        <v>0.713</v>
      </c>
      <c r="P341" s="77">
        <v>0.0144</v>
      </c>
      <c r="Q341" s="77">
        <v>0.0311</v>
      </c>
      <c r="R341" s="77">
        <v>0</v>
      </c>
      <c r="S341" s="77">
        <v>0</v>
      </c>
      <c r="T341" s="94">
        <v>0.984</v>
      </c>
      <c r="U341" s="5">
        <v>0.984</v>
      </c>
      <c r="V341" s="16">
        <f t="shared" si="16"/>
        <v>0.984</v>
      </c>
      <c r="W341" s="16">
        <f t="shared" si="18"/>
        <v>0</v>
      </c>
      <c r="X341" s="17"/>
      <c r="Y341" s="11"/>
    </row>
    <row r="342" spans="1:25" ht="11.25" customHeight="1">
      <c r="A342" s="202"/>
      <c r="B342" s="230"/>
      <c r="C342" s="76">
        <v>6</v>
      </c>
      <c r="D342" s="77">
        <v>0.047</v>
      </c>
      <c r="E342" s="77">
        <v>0.1044</v>
      </c>
      <c r="F342" s="77">
        <v>0.0012</v>
      </c>
      <c r="G342" s="77">
        <v>0.0544</v>
      </c>
      <c r="H342" s="78">
        <v>0.0071</v>
      </c>
      <c r="I342" s="78">
        <v>0.0071</v>
      </c>
      <c r="J342" s="78">
        <v>0.0275</v>
      </c>
      <c r="K342" s="78">
        <v>0.0127</v>
      </c>
      <c r="L342" s="77">
        <v>0.0015</v>
      </c>
      <c r="M342" s="77">
        <v>0.0018</v>
      </c>
      <c r="N342" s="77">
        <v>0.0152</v>
      </c>
      <c r="O342" s="77">
        <f t="shared" si="17"/>
        <v>0.751</v>
      </c>
      <c r="P342" s="77">
        <v>0.0144</v>
      </c>
      <c r="Q342" s="77">
        <v>0.0311</v>
      </c>
      <c r="R342" s="77">
        <v>0</v>
      </c>
      <c r="S342" s="77">
        <v>0</v>
      </c>
      <c r="T342" s="94">
        <v>1.022</v>
      </c>
      <c r="U342" s="5">
        <v>1.022</v>
      </c>
      <c r="V342" s="16">
        <f t="shared" si="16"/>
        <v>1.022</v>
      </c>
      <c r="W342" s="16">
        <f t="shared" si="18"/>
        <v>0</v>
      </c>
      <c r="X342" s="17"/>
      <c r="Y342" s="11"/>
    </row>
    <row r="343" spans="1:25" ht="11.25" customHeight="1">
      <c r="A343" s="202">
        <v>65</v>
      </c>
      <c r="B343" s="230" t="s">
        <v>65</v>
      </c>
      <c r="C343" s="76">
        <v>1</v>
      </c>
      <c r="D343" s="77">
        <v>0.0562</v>
      </c>
      <c r="E343" s="77">
        <v>0.1009</v>
      </c>
      <c r="F343" s="77">
        <v>0.0011</v>
      </c>
      <c r="G343" s="77">
        <v>0.0525</v>
      </c>
      <c r="H343" s="78">
        <v>0.0069</v>
      </c>
      <c r="I343" s="78">
        <v>0.0069</v>
      </c>
      <c r="J343" s="78">
        <v>0.0265</v>
      </c>
      <c r="K343" s="78">
        <v>0.0122</v>
      </c>
      <c r="L343" s="77">
        <v>0.0015</v>
      </c>
      <c r="M343" s="77">
        <v>0.0018</v>
      </c>
      <c r="N343" s="77">
        <v>0.015</v>
      </c>
      <c r="O343" s="77">
        <f t="shared" si="17"/>
        <v>0.7829</v>
      </c>
      <c r="P343" s="77">
        <v>0.0221</v>
      </c>
      <c r="Q343" s="77">
        <v>0.03</v>
      </c>
      <c r="R343" s="77">
        <v>0</v>
      </c>
      <c r="S343" s="77">
        <v>0</v>
      </c>
      <c r="T343" s="94">
        <v>1.064</v>
      </c>
      <c r="U343" s="5">
        <v>1.064</v>
      </c>
      <c r="V343" s="16">
        <f t="shared" si="16"/>
        <v>1.064</v>
      </c>
      <c r="W343" s="16">
        <f t="shared" si="18"/>
        <v>0</v>
      </c>
      <c r="X343" s="17"/>
      <c r="Y343" s="11"/>
    </row>
    <row r="344" spans="1:25" ht="11.25" customHeight="1">
      <c r="A344" s="202"/>
      <c r="B344" s="230"/>
      <c r="C344" s="76">
        <v>2</v>
      </c>
      <c r="D344" s="77">
        <v>0.0562</v>
      </c>
      <c r="E344" s="77">
        <v>0.1009</v>
      </c>
      <c r="F344" s="77">
        <v>0.0011</v>
      </c>
      <c r="G344" s="77">
        <v>0.0525</v>
      </c>
      <c r="H344" s="78">
        <v>0.0069</v>
      </c>
      <c r="I344" s="78">
        <v>0.0069</v>
      </c>
      <c r="J344" s="78">
        <v>0.0265</v>
      </c>
      <c r="K344" s="78">
        <v>0.0122</v>
      </c>
      <c r="L344" s="77">
        <v>0.0015</v>
      </c>
      <c r="M344" s="77">
        <v>0.0018</v>
      </c>
      <c r="N344" s="77">
        <v>0.015</v>
      </c>
      <c r="O344" s="77">
        <f t="shared" si="17"/>
        <v>0.6979</v>
      </c>
      <c r="P344" s="77">
        <v>0.0221</v>
      </c>
      <c r="Q344" s="77">
        <v>0.03</v>
      </c>
      <c r="R344" s="77">
        <v>0</v>
      </c>
      <c r="S344" s="77">
        <v>0</v>
      </c>
      <c r="T344" s="94">
        <v>0.979</v>
      </c>
      <c r="U344" s="5">
        <v>0.979</v>
      </c>
      <c r="V344" s="16">
        <f aca="true" t="shared" si="19" ref="V344:V398">D344+E344+F344+G344+L344+M344+N344+O344+P344+Q344+R344+S344</f>
        <v>0.979</v>
      </c>
      <c r="W344" s="16">
        <f t="shared" si="18"/>
        <v>0</v>
      </c>
      <c r="X344" s="17"/>
      <c r="Y344" s="11"/>
    </row>
    <row r="345" spans="1:25" ht="11.25" customHeight="1">
      <c r="A345" s="202"/>
      <c r="B345" s="230"/>
      <c r="C345" s="76">
        <v>3</v>
      </c>
      <c r="D345" s="77">
        <v>0.0562</v>
      </c>
      <c r="E345" s="77">
        <v>0.1009</v>
      </c>
      <c r="F345" s="77">
        <v>0.0011</v>
      </c>
      <c r="G345" s="77">
        <v>0.0525</v>
      </c>
      <c r="H345" s="78">
        <v>0.0069</v>
      </c>
      <c r="I345" s="78">
        <v>0.0069</v>
      </c>
      <c r="J345" s="78">
        <v>0.0265</v>
      </c>
      <c r="K345" s="78">
        <v>0.0122</v>
      </c>
      <c r="L345" s="77">
        <v>0.0015</v>
      </c>
      <c r="M345" s="77">
        <v>0.0018</v>
      </c>
      <c r="N345" s="77">
        <v>0.015</v>
      </c>
      <c r="O345" s="77">
        <f t="shared" si="17"/>
        <v>0.6131</v>
      </c>
      <c r="P345" s="77">
        <v>0.0221</v>
      </c>
      <c r="Q345" s="77">
        <v>0.03</v>
      </c>
      <c r="R345" s="77">
        <v>0</v>
      </c>
      <c r="S345" s="77">
        <v>0</v>
      </c>
      <c r="T345" s="94">
        <v>0.8942</v>
      </c>
      <c r="U345" s="5">
        <v>0.8942</v>
      </c>
      <c r="V345" s="16">
        <f t="shared" si="19"/>
        <v>0.8942</v>
      </c>
      <c r="W345" s="16">
        <f t="shared" si="18"/>
        <v>0</v>
      </c>
      <c r="X345" s="17"/>
      <c r="Y345" s="11"/>
    </row>
    <row r="346" spans="1:25" s="19" customFormat="1" ht="11.25" customHeight="1">
      <c r="A346" s="202"/>
      <c r="B346" s="230"/>
      <c r="C346" s="79">
        <v>4</v>
      </c>
      <c r="D346" s="80">
        <v>0.05615764303005256</v>
      </c>
      <c r="E346" s="80">
        <v>0.10085020960028342</v>
      </c>
      <c r="F346" s="80">
        <v>0.0011146602113715532</v>
      </c>
      <c r="G346" s="80">
        <v>0.052548267107516096</v>
      </c>
      <c r="H346" s="81">
        <v>0.006894867819996989</v>
      </c>
      <c r="I346" s="81">
        <v>0.006894867819996989</v>
      </c>
      <c r="J346" s="81">
        <v>0.02653893482544573</v>
      </c>
      <c r="K346" s="81">
        <v>0.012223675723561736</v>
      </c>
      <c r="L346" s="80">
        <v>0.001539292672846431</v>
      </c>
      <c r="M346" s="80">
        <v>0.0017516089035838696</v>
      </c>
      <c r="N346" s="80">
        <v>0.015021373324673792</v>
      </c>
      <c r="O346" s="77">
        <f t="shared" si="17"/>
        <v>0.6179463895613155</v>
      </c>
      <c r="P346" s="80">
        <v>0.022080887996693627</v>
      </c>
      <c r="Q346" s="80">
        <v>0.029989667591663223</v>
      </c>
      <c r="R346" s="80">
        <v>0</v>
      </c>
      <c r="S346" s="80">
        <v>0</v>
      </c>
      <c r="T346" s="95">
        <v>0.899</v>
      </c>
      <c r="U346" s="18">
        <v>0.899</v>
      </c>
      <c r="V346" s="16">
        <f t="shared" si="19"/>
        <v>0.8990000000000001</v>
      </c>
      <c r="W346" s="16">
        <f t="shared" si="18"/>
        <v>0</v>
      </c>
      <c r="X346" s="17"/>
      <c r="Y346" s="11"/>
    </row>
    <row r="347" spans="1:25" ht="11.25" customHeight="1">
      <c r="A347" s="202"/>
      <c r="B347" s="230"/>
      <c r="C347" s="76">
        <v>5</v>
      </c>
      <c r="D347" s="77">
        <v>0.0562</v>
      </c>
      <c r="E347" s="77">
        <v>0.1009</v>
      </c>
      <c r="F347" s="77">
        <v>0.0011</v>
      </c>
      <c r="G347" s="77">
        <v>0.0525</v>
      </c>
      <c r="H347" s="78">
        <v>0.0069</v>
      </c>
      <c r="I347" s="78">
        <v>0.0069</v>
      </c>
      <c r="J347" s="78">
        <v>0.0265</v>
      </c>
      <c r="K347" s="78">
        <v>0.0122</v>
      </c>
      <c r="L347" s="77">
        <v>0.0015</v>
      </c>
      <c r="M347" s="77">
        <v>0.0018</v>
      </c>
      <c r="N347" s="77">
        <v>0.015</v>
      </c>
      <c r="O347" s="77">
        <f t="shared" si="17"/>
        <v>0.7029</v>
      </c>
      <c r="P347" s="77">
        <v>0.0221</v>
      </c>
      <c r="Q347" s="77">
        <v>0.03</v>
      </c>
      <c r="R347" s="77">
        <v>0</v>
      </c>
      <c r="S347" s="77">
        <v>0</v>
      </c>
      <c r="T347" s="94">
        <v>0.984</v>
      </c>
      <c r="U347" s="5">
        <v>0.984</v>
      </c>
      <c r="V347" s="16">
        <f t="shared" si="19"/>
        <v>0.984</v>
      </c>
      <c r="W347" s="16">
        <f t="shared" si="18"/>
        <v>0</v>
      </c>
      <c r="X347" s="17"/>
      <c r="Y347" s="11"/>
    </row>
    <row r="348" spans="1:25" ht="11.25" customHeight="1">
      <c r="A348" s="202"/>
      <c r="B348" s="230"/>
      <c r="C348" s="76">
        <v>6</v>
      </c>
      <c r="D348" s="77">
        <v>0.0562</v>
      </c>
      <c r="E348" s="77">
        <v>0.1009</v>
      </c>
      <c r="F348" s="77">
        <v>0.0011</v>
      </c>
      <c r="G348" s="77">
        <v>0.0525</v>
      </c>
      <c r="H348" s="78">
        <v>0.0069</v>
      </c>
      <c r="I348" s="78">
        <v>0.0069</v>
      </c>
      <c r="J348" s="78">
        <v>0.0265</v>
      </c>
      <c r="K348" s="78">
        <v>0.0122</v>
      </c>
      <c r="L348" s="77">
        <v>0.0015</v>
      </c>
      <c r="M348" s="77">
        <v>0.0018</v>
      </c>
      <c r="N348" s="77">
        <v>0.015</v>
      </c>
      <c r="O348" s="77">
        <f t="shared" si="17"/>
        <v>0.7409</v>
      </c>
      <c r="P348" s="77">
        <v>0.0221</v>
      </c>
      <c r="Q348" s="77">
        <v>0.03</v>
      </c>
      <c r="R348" s="77">
        <v>0</v>
      </c>
      <c r="S348" s="77">
        <v>0</v>
      </c>
      <c r="T348" s="94">
        <v>1.022</v>
      </c>
      <c r="U348" s="5">
        <v>1.022</v>
      </c>
      <c r="V348" s="16">
        <f t="shared" si="19"/>
        <v>1.022</v>
      </c>
      <c r="W348" s="16">
        <f t="shared" si="18"/>
        <v>0</v>
      </c>
      <c r="X348" s="17"/>
      <c r="Y348" s="11"/>
    </row>
    <row r="349" spans="1:25" ht="11.25" customHeight="1">
      <c r="A349" s="202">
        <v>66</v>
      </c>
      <c r="B349" s="230" t="s">
        <v>66</v>
      </c>
      <c r="C349" s="76">
        <v>1</v>
      </c>
      <c r="D349" s="77">
        <v>0.0487</v>
      </c>
      <c r="E349" s="77">
        <v>0.1195</v>
      </c>
      <c r="F349" s="77">
        <v>0.0009</v>
      </c>
      <c r="G349" s="77">
        <v>0.0373</v>
      </c>
      <c r="H349" s="78">
        <v>0.0054</v>
      </c>
      <c r="I349" s="78">
        <v>0.0054</v>
      </c>
      <c r="J349" s="78">
        <v>0.0229</v>
      </c>
      <c r="K349" s="78">
        <v>0.0035</v>
      </c>
      <c r="L349" s="77">
        <v>0.0011</v>
      </c>
      <c r="M349" s="77">
        <v>0.0013</v>
      </c>
      <c r="N349" s="77">
        <v>0.0171</v>
      </c>
      <c r="O349" s="77">
        <f t="shared" si="17"/>
        <v>0.7625000000000001</v>
      </c>
      <c r="P349" s="77">
        <v>0.0185</v>
      </c>
      <c r="Q349" s="77">
        <v>0.0571</v>
      </c>
      <c r="R349" s="77">
        <v>0</v>
      </c>
      <c r="S349" s="77">
        <v>0</v>
      </c>
      <c r="T349" s="94">
        <v>1.064</v>
      </c>
      <c r="U349" s="5">
        <v>1.064</v>
      </c>
      <c r="V349" s="16">
        <f t="shared" si="19"/>
        <v>1.064</v>
      </c>
      <c r="W349" s="16">
        <f t="shared" si="18"/>
        <v>0</v>
      </c>
      <c r="X349" s="17"/>
      <c r="Y349" s="11"/>
    </row>
    <row r="350" spans="1:25" ht="11.25" customHeight="1">
      <c r="A350" s="202"/>
      <c r="B350" s="230"/>
      <c r="C350" s="76">
        <v>2</v>
      </c>
      <c r="D350" s="77">
        <v>0.0487</v>
      </c>
      <c r="E350" s="77">
        <v>0.1195</v>
      </c>
      <c r="F350" s="77">
        <v>0.0009</v>
      </c>
      <c r="G350" s="77">
        <v>0.0373</v>
      </c>
      <c r="H350" s="78">
        <v>0.0054</v>
      </c>
      <c r="I350" s="78">
        <v>0.0054</v>
      </c>
      <c r="J350" s="78">
        <v>0.0229</v>
      </c>
      <c r="K350" s="78">
        <v>0.0035</v>
      </c>
      <c r="L350" s="77">
        <v>0.0011</v>
      </c>
      <c r="M350" s="77">
        <v>0.0013</v>
      </c>
      <c r="N350" s="77">
        <v>0.0171</v>
      </c>
      <c r="O350" s="77">
        <f t="shared" si="17"/>
        <v>0.6775</v>
      </c>
      <c r="P350" s="77">
        <v>0.0185</v>
      </c>
      <c r="Q350" s="77">
        <v>0.0571</v>
      </c>
      <c r="R350" s="77">
        <v>0</v>
      </c>
      <c r="S350" s="77">
        <v>0</v>
      </c>
      <c r="T350" s="94">
        <v>0.979</v>
      </c>
      <c r="U350" s="5">
        <v>0.979</v>
      </c>
      <c r="V350" s="16">
        <f t="shared" si="19"/>
        <v>0.979</v>
      </c>
      <c r="W350" s="16">
        <f t="shared" si="18"/>
        <v>0</v>
      </c>
      <c r="X350" s="17"/>
      <c r="Y350" s="11"/>
    </row>
    <row r="351" spans="1:25" ht="11.25" customHeight="1">
      <c r="A351" s="202"/>
      <c r="B351" s="230"/>
      <c r="C351" s="76">
        <v>3</v>
      </c>
      <c r="D351" s="77">
        <v>0.0487</v>
      </c>
      <c r="E351" s="77">
        <v>0.1195</v>
      </c>
      <c r="F351" s="77">
        <v>0.0009</v>
      </c>
      <c r="G351" s="77">
        <v>0.0373</v>
      </c>
      <c r="H351" s="78">
        <v>0.0054</v>
      </c>
      <c r="I351" s="78">
        <v>0.0054</v>
      </c>
      <c r="J351" s="78">
        <v>0.0229</v>
      </c>
      <c r="K351" s="78">
        <v>0.0035</v>
      </c>
      <c r="L351" s="77">
        <v>0.0011</v>
      </c>
      <c r="M351" s="77">
        <v>0.0013</v>
      </c>
      <c r="N351" s="77">
        <v>0.0171</v>
      </c>
      <c r="O351" s="77">
        <f t="shared" si="17"/>
        <v>0.6405</v>
      </c>
      <c r="P351" s="77">
        <v>0.0185</v>
      </c>
      <c r="Q351" s="77">
        <v>0.0571</v>
      </c>
      <c r="R351" s="77">
        <v>0</v>
      </c>
      <c r="S351" s="77">
        <v>0</v>
      </c>
      <c r="T351" s="94">
        <v>0.942</v>
      </c>
      <c r="U351" s="5">
        <v>0.942</v>
      </c>
      <c r="V351" s="16">
        <f t="shared" si="19"/>
        <v>0.942</v>
      </c>
      <c r="W351" s="16">
        <f t="shared" si="18"/>
        <v>0</v>
      </c>
      <c r="X351" s="17"/>
      <c r="Y351" s="11"/>
    </row>
    <row r="352" spans="1:25" s="19" customFormat="1" ht="11.25" customHeight="1">
      <c r="A352" s="202"/>
      <c r="B352" s="230"/>
      <c r="C352" s="79">
        <v>4</v>
      </c>
      <c r="D352" s="80">
        <v>0.04870534609624275</v>
      </c>
      <c r="E352" s="80">
        <v>0.11953884222178811</v>
      </c>
      <c r="F352" s="80">
        <v>0.0008781011916389921</v>
      </c>
      <c r="G352" s="80">
        <v>0.03729003060493586</v>
      </c>
      <c r="H352" s="81">
        <v>0.005425065846430027</v>
      </c>
      <c r="I352" s="81">
        <v>0.005425065846430027</v>
      </c>
      <c r="J352" s="81">
        <v>0.022930690691095993</v>
      </c>
      <c r="K352" s="81">
        <v>0.0035011249689331932</v>
      </c>
      <c r="L352" s="80">
        <v>0.00111226150940939</v>
      </c>
      <c r="M352" s="80">
        <v>0.0012878817477371882</v>
      </c>
      <c r="N352" s="80">
        <v>0.017093703197239046</v>
      </c>
      <c r="O352" s="77">
        <f t="shared" si="17"/>
        <v>0.5974600507911701</v>
      </c>
      <c r="P352" s="80">
        <v>0.018498665103861434</v>
      </c>
      <c r="Q352" s="80">
        <v>0.05713511753597708</v>
      </c>
      <c r="R352" s="80">
        <v>0</v>
      </c>
      <c r="S352" s="80">
        <v>0</v>
      </c>
      <c r="T352" s="95">
        <v>0.899</v>
      </c>
      <c r="U352" s="18">
        <v>0.899</v>
      </c>
      <c r="V352" s="16">
        <f t="shared" si="19"/>
        <v>0.899</v>
      </c>
      <c r="W352" s="16">
        <f t="shared" si="18"/>
        <v>0</v>
      </c>
      <c r="X352" s="17"/>
      <c r="Y352" s="11"/>
    </row>
    <row r="353" spans="1:25" ht="11.25" customHeight="1">
      <c r="A353" s="202"/>
      <c r="B353" s="230"/>
      <c r="C353" s="76">
        <v>5</v>
      </c>
      <c r="D353" s="77">
        <v>0.0487</v>
      </c>
      <c r="E353" s="77">
        <v>0.1195</v>
      </c>
      <c r="F353" s="77">
        <v>0.0009</v>
      </c>
      <c r="G353" s="77">
        <v>0.0373</v>
      </c>
      <c r="H353" s="78">
        <v>0.0054</v>
      </c>
      <c r="I353" s="78">
        <v>0.0054</v>
      </c>
      <c r="J353" s="78">
        <v>0.0229</v>
      </c>
      <c r="K353" s="78">
        <v>0.0035</v>
      </c>
      <c r="L353" s="77">
        <v>0.0011</v>
      </c>
      <c r="M353" s="77">
        <v>0.0013</v>
      </c>
      <c r="N353" s="77">
        <v>0.0171</v>
      </c>
      <c r="O353" s="77">
        <f t="shared" si="17"/>
        <v>0.6825</v>
      </c>
      <c r="P353" s="77">
        <v>0.0185</v>
      </c>
      <c r="Q353" s="77">
        <v>0.0571</v>
      </c>
      <c r="R353" s="77">
        <v>0</v>
      </c>
      <c r="S353" s="77">
        <v>0</v>
      </c>
      <c r="T353" s="94">
        <v>0.984</v>
      </c>
      <c r="U353" s="5">
        <v>0.984</v>
      </c>
      <c r="V353" s="16">
        <f t="shared" si="19"/>
        <v>0.984</v>
      </c>
      <c r="W353" s="16">
        <f t="shared" si="18"/>
        <v>0</v>
      </c>
      <c r="X353" s="17"/>
      <c r="Y353" s="11"/>
    </row>
    <row r="354" spans="1:25" ht="11.25" customHeight="1">
      <c r="A354" s="202"/>
      <c r="B354" s="230"/>
      <c r="C354" s="76">
        <v>6</v>
      </c>
      <c r="D354" s="77">
        <v>0.0487</v>
      </c>
      <c r="E354" s="77">
        <v>0.1195</v>
      </c>
      <c r="F354" s="77">
        <v>0.0009</v>
      </c>
      <c r="G354" s="77">
        <v>0.0373</v>
      </c>
      <c r="H354" s="78">
        <v>0.0054</v>
      </c>
      <c r="I354" s="78">
        <v>0.0054</v>
      </c>
      <c r="J354" s="78">
        <v>0.0229</v>
      </c>
      <c r="K354" s="78">
        <v>0.0035</v>
      </c>
      <c r="L354" s="77">
        <v>0.0011</v>
      </c>
      <c r="M354" s="77">
        <v>0.0013</v>
      </c>
      <c r="N354" s="77">
        <v>0.0171</v>
      </c>
      <c r="O354" s="77">
        <f t="shared" si="17"/>
        <v>0.7205</v>
      </c>
      <c r="P354" s="77">
        <v>0.0185</v>
      </c>
      <c r="Q354" s="77">
        <v>0.0571</v>
      </c>
      <c r="R354" s="77">
        <v>0</v>
      </c>
      <c r="S354" s="77">
        <v>0</v>
      </c>
      <c r="T354" s="94">
        <v>1.022</v>
      </c>
      <c r="U354" s="5">
        <v>1.022</v>
      </c>
      <c r="V354" s="16">
        <f t="shared" si="19"/>
        <v>1.022</v>
      </c>
      <c r="W354" s="16">
        <f t="shared" si="18"/>
        <v>0</v>
      </c>
      <c r="X354" s="17"/>
      <c r="Y354" s="11"/>
    </row>
    <row r="355" spans="1:25" ht="11.25" customHeight="1">
      <c r="A355" s="202">
        <v>67</v>
      </c>
      <c r="B355" s="230" t="s">
        <v>67</v>
      </c>
      <c r="C355" s="76">
        <v>1</v>
      </c>
      <c r="D355" s="77">
        <v>0.0557</v>
      </c>
      <c r="E355" s="77">
        <v>0.1004</v>
      </c>
      <c r="F355" s="77">
        <v>0.0011</v>
      </c>
      <c r="G355" s="77">
        <v>0.0523</v>
      </c>
      <c r="H355" s="78">
        <v>0.0069</v>
      </c>
      <c r="I355" s="78">
        <v>0.0069</v>
      </c>
      <c r="J355" s="78">
        <v>0.0264</v>
      </c>
      <c r="K355" s="78">
        <v>0.0122</v>
      </c>
      <c r="L355" s="77">
        <v>0.0022</v>
      </c>
      <c r="M355" s="77">
        <v>0.0026</v>
      </c>
      <c r="N355" s="77">
        <v>0.0148</v>
      </c>
      <c r="O355" s="77">
        <f t="shared" si="17"/>
        <v>0.776</v>
      </c>
      <c r="P355" s="77">
        <v>0.0172</v>
      </c>
      <c r="Q355" s="77">
        <v>0.0417</v>
      </c>
      <c r="R355" s="77">
        <v>0</v>
      </c>
      <c r="S355" s="77">
        <v>0</v>
      </c>
      <c r="T355" s="94">
        <v>1.064</v>
      </c>
      <c r="U355" s="5">
        <v>1.064</v>
      </c>
      <c r="V355" s="16">
        <f t="shared" si="19"/>
        <v>1.0640000000000003</v>
      </c>
      <c r="W355" s="16">
        <f t="shared" si="18"/>
        <v>0</v>
      </c>
      <c r="X355" s="17"/>
      <c r="Y355" s="11"/>
    </row>
    <row r="356" spans="1:25" ht="11.25" customHeight="1">
      <c r="A356" s="202"/>
      <c r="B356" s="230"/>
      <c r="C356" s="76">
        <v>2</v>
      </c>
      <c r="D356" s="77">
        <v>0.0557</v>
      </c>
      <c r="E356" s="77">
        <v>0.1004</v>
      </c>
      <c r="F356" s="77">
        <v>0.0011</v>
      </c>
      <c r="G356" s="77">
        <v>0.0523</v>
      </c>
      <c r="H356" s="78">
        <v>0.0069</v>
      </c>
      <c r="I356" s="78">
        <v>0.0069</v>
      </c>
      <c r="J356" s="78">
        <v>0.0264</v>
      </c>
      <c r="K356" s="78">
        <v>0.0122</v>
      </c>
      <c r="L356" s="77">
        <v>0.0022</v>
      </c>
      <c r="M356" s="77">
        <v>0.0026</v>
      </c>
      <c r="N356" s="77">
        <v>0.0148</v>
      </c>
      <c r="O356" s="77">
        <f t="shared" si="17"/>
        <v>0.691</v>
      </c>
      <c r="P356" s="77">
        <v>0.0172</v>
      </c>
      <c r="Q356" s="77">
        <v>0.0417</v>
      </c>
      <c r="R356" s="77">
        <v>0</v>
      </c>
      <c r="S356" s="77">
        <v>0</v>
      </c>
      <c r="T356" s="94">
        <v>0.979</v>
      </c>
      <c r="U356" s="5">
        <v>0.979</v>
      </c>
      <c r="V356" s="16">
        <f t="shared" si="19"/>
        <v>0.9789999999999999</v>
      </c>
      <c r="W356" s="16">
        <f t="shared" si="18"/>
        <v>0</v>
      </c>
      <c r="X356" s="17"/>
      <c r="Y356" s="11"/>
    </row>
    <row r="357" spans="1:25" ht="11.25" customHeight="1">
      <c r="A357" s="202"/>
      <c r="B357" s="230"/>
      <c r="C357" s="76">
        <v>3</v>
      </c>
      <c r="D357" s="77">
        <v>0.0557</v>
      </c>
      <c r="E357" s="77">
        <v>0.1004</v>
      </c>
      <c r="F357" s="77">
        <v>0.0011</v>
      </c>
      <c r="G357" s="77">
        <v>0.0523</v>
      </c>
      <c r="H357" s="78">
        <v>0.0069</v>
      </c>
      <c r="I357" s="78">
        <v>0.0069</v>
      </c>
      <c r="J357" s="78">
        <v>0.0264</v>
      </c>
      <c r="K357" s="78">
        <v>0.0122</v>
      </c>
      <c r="L357" s="77">
        <v>0.0022</v>
      </c>
      <c r="M357" s="77">
        <v>0.0026</v>
      </c>
      <c r="N357" s="77">
        <v>0.0148</v>
      </c>
      <c r="O357" s="77">
        <f t="shared" si="17"/>
        <v>0.6539999999999999</v>
      </c>
      <c r="P357" s="77">
        <v>0.0172</v>
      </c>
      <c r="Q357" s="77">
        <v>0.0417</v>
      </c>
      <c r="R357" s="77">
        <v>0</v>
      </c>
      <c r="S357" s="77">
        <v>0</v>
      </c>
      <c r="T357" s="94">
        <v>0.942</v>
      </c>
      <c r="U357" s="5">
        <v>0.942</v>
      </c>
      <c r="V357" s="16">
        <f t="shared" si="19"/>
        <v>0.942</v>
      </c>
      <c r="W357" s="16">
        <f t="shared" si="18"/>
        <v>0</v>
      </c>
      <c r="X357" s="17"/>
      <c r="Y357" s="11"/>
    </row>
    <row r="358" spans="1:25" s="19" customFormat="1" ht="11.25" customHeight="1">
      <c r="A358" s="202"/>
      <c r="B358" s="230"/>
      <c r="C358" s="79">
        <v>4</v>
      </c>
      <c r="D358" s="80">
        <v>0.05569119014411902</v>
      </c>
      <c r="E358" s="80">
        <v>0.10041132031613204</v>
      </c>
      <c r="F358" s="80">
        <v>0.001149349139934914</v>
      </c>
      <c r="G358" s="80">
        <v>0.0523476290097629</v>
      </c>
      <c r="H358" s="81">
        <v>0.0068653692771529695</v>
      </c>
      <c r="I358" s="81">
        <v>0.0068653692771529695</v>
      </c>
      <c r="J358" s="81">
        <v>0.026425392415870802</v>
      </c>
      <c r="K358" s="81">
        <v>0.012171378764220888</v>
      </c>
      <c r="L358" s="80">
        <v>0.0022464551371455133</v>
      </c>
      <c r="M358" s="80">
        <v>0.002559913993491399</v>
      </c>
      <c r="N358" s="80">
        <v>0.014837052533705253</v>
      </c>
      <c r="O358" s="77">
        <f t="shared" si="17"/>
        <v>0.6107745815899581</v>
      </c>
      <c r="P358" s="80">
        <v>0.017240237099023708</v>
      </c>
      <c r="Q358" s="80">
        <v>0.041742271036727105</v>
      </c>
      <c r="R358" s="80">
        <v>0</v>
      </c>
      <c r="S358" s="80">
        <v>0</v>
      </c>
      <c r="T358" s="95">
        <v>0.899</v>
      </c>
      <c r="U358" s="18">
        <v>0.899</v>
      </c>
      <c r="V358" s="16">
        <f t="shared" si="19"/>
        <v>0.8989999999999999</v>
      </c>
      <c r="W358" s="16">
        <f t="shared" si="18"/>
        <v>0</v>
      </c>
      <c r="X358" s="17"/>
      <c r="Y358" s="11"/>
    </row>
    <row r="359" spans="1:25" ht="11.25" customHeight="1">
      <c r="A359" s="202"/>
      <c r="B359" s="230"/>
      <c r="C359" s="76">
        <v>5</v>
      </c>
      <c r="D359" s="77">
        <v>0.0557</v>
      </c>
      <c r="E359" s="77">
        <v>0.1004</v>
      </c>
      <c r="F359" s="77">
        <v>0.0011</v>
      </c>
      <c r="G359" s="77">
        <v>0.0523</v>
      </c>
      <c r="H359" s="78">
        <v>0.0069</v>
      </c>
      <c r="I359" s="78">
        <v>0.0069</v>
      </c>
      <c r="J359" s="78">
        <v>0.0264</v>
      </c>
      <c r="K359" s="78">
        <v>0.0122</v>
      </c>
      <c r="L359" s="77">
        <v>0.0022</v>
      </c>
      <c r="M359" s="77">
        <v>0.0026</v>
      </c>
      <c r="N359" s="77">
        <v>0.0148</v>
      </c>
      <c r="O359" s="77">
        <f t="shared" si="17"/>
        <v>0.696</v>
      </c>
      <c r="P359" s="77">
        <v>0.0172</v>
      </c>
      <c r="Q359" s="77">
        <v>0.0417</v>
      </c>
      <c r="R359" s="77">
        <v>0</v>
      </c>
      <c r="S359" s="77">
        <v>0</v>
      </c>
      <c r="T359" s="94">
        <v>0.984</v>
      </c>
      <c r="U359" s="5">
        <v>0.984</v>
      </c>
      <c r="V359" s="16">
        <f t="shared" si="19"/>
        <v>0.984</v>
      </c>
      <c r="W359" s="16">
        <f t="shared" si="18"/>
        <v>0</v>
      </c>
      <c r="X359" s="17"/>
      <c r="Y359" s="11"/>
    </row>
    <row r="360" spans="1:25" ht="11.25" customHeight="1">
      <c r="A360" s="202"/>
      <c r="B360" s="230"/>
      <c r="C360" s="76">
        <v>6</v>
      </c>
      <c r="D360" s="77">
        <v>0.0557</v>
      </c>
      <c r="E360" s="77">
        <v>0.1004</v>
      </c>
      <c r="F360" s="77">
        <v>0.0011</v>
      </c>
      <c r="G360" s="77">
        <v>0.0523</v>
      </c>
      <c r="H360" s="78">
        <v>0.0069</v>
      </c>
      <c r="I360" s="78">
        <v>0.0069</v>
      </c>
      <c r="J360" s="78">
        <v>0.0264</v>
      </c>
      <c r="K360" s="78">
        <v>0.0122</v>
      </c>
      <c r="L360" s="77">
        <v>0.0022</v>
      </c>
      <c r="M360" s="77">
        <v>0.0026</v>
      </c>
      <c r="N360" s="77">
        <v>0.0148</v>
      </c>
      <c r="O360" s="77">
        <f t="shared" si="17"/>
        <v>0.734</v>
      </c>
      <c r="P360" s="77">
        <v>0.0172</v>
      </c>
      <c r="Q360" s="77">
        <v>0.0417</v>
      </c>
      <c r="R360" s="77">
        <v>0</v>
      </c>
      <c r="S360" s="77">
        <v>0</v>
      </c>
      <c r="T360" s="94">
        <v>1.022</v>
      </c>
      <c r="U360" s="5">
        <v>1.022</v>
      </c>
      <c r="V360" s="16">
        <f t="shared" si="19"/>
        <v>1.022</v>
      </c>
      <c r="W360" s="16">
        <f t="shared" si="18"/>
        <v>0</v>
      </c>
      <c r="X360" s="17"/>
      <c r="Y360" s="11"/>
    </row>
    <row r="361" spans="1:25" ht="11.25" customHeight="1">
      <c r="A361" s="202">
        <v>68</v>
      </c>
      <c r="B361" s="230" t="s">
        <v>68</v>
      </c>
      <c r="C361" s="76">
        <v>1</v>
      </c>
      <c r="D361" s="77">
        <v>0.0751</v>
      </c>
      <c r="E361" s="77">
        <v>0.1342</v>
      </c>
      <c r="F361" s="77">
        <v>0.0038</v>
      </c>
      <c r="G361" s="77">
        <v>0.03</v>
      </c>
      <c r="H361" s="78">
        <v>0.0042</v>
      </c>
      <c r="I361" s="78">
        <v>0.0041</v>
      </c>
      <c r="J361" s="78">
        <v>0.0129</v>
      </c>
      <c r="K361" s="78">
        <v>0.0088</v>
      </c>
      <c r="L361" s="77">
        <v>0.001</v>
      </c>
      <c r="M361" s="77">
        <v>0.0012</v>
      </c>
      <c r="N361" s="77">
        <v>0.0162</v>
      </c>
      <c r="O361" s="77">
        <f t="shared" si="17"/>
        <v>0.7190000000000001</v>
      </c>
      <c r="P361" s="77">
        <v>0.0271</v>
      </c>
      <c r="Q361" s="77">
        <v>0.0523</v>
      </c>
      <c r="R361" s="77">
        <v>0.0241</v>
      </c>
      <c r="S361" s="77">
        <v>0.8</v>
      </c>
      <c r="T361" s="94">
        <v>1.8840000000000001</v>
      </c>
      <c r="U361" s="5">
        <v>1.084</v>
      </c>
      <c r="V361" s="16">
        <f t="shared" si="19"/>
        <v>1.8840000000000001</v>
      </c>
      <c r="W361" s="16">
        <f t="shared" si="18"/>
        <v>0</v>
      </c>
      <c r="X361" s="17"/>
      <c r="Y361" s="11"/>
    </row>
    <row r="362" spans="1:25" ht="11.25" customHeight="1">
      <c r="A362" s="202"/>
      <c r="B362" s="230"/>
      <c r="C362" s="76">
        <v>2</v>
      </c>
      <c r="D362" s="77">
        <v>0.0751</v>
      </c>
      <c r="E362" s="77">
        <v>0.1342</v>
      </c>
      <c r="F362" s="77">
        <v>0.0038</v>
      </c>
      <c r="G362" s="77">
        <v>0.03</v>
      </c>
      <c r="H362" s="78">
        <v>0.0042</v>
      </c>
      <c r="I362" s="78">
        <v>0.0041</v>
      </c>
      <c r="J362" s="78">
        <v>0.0129</v>
      </c>
      <c r="K362" s="78">
        <v>0.0088</v>
      </c>
      <c r="L362" s="77">
        <v>0.001</v>
      </c>
      <c r="M362" s="77">
        <v>0.0012</v>
      </c>
      <c r="N362" s="77">
        <v>0.0162</v>
      </c>
      <c r="O362" s="77">
        <f t="shared" si="17"/>
        <v>0.6339999999999999</v>
      </c>
      <c r="P362" s="77">
        <v>0.0271</v>
      </c>
      <c r="Q362" s="77">
        <v>0.0523</v>
      </c>
      <c r="R362" s="77">
        <v>0.0241</v>
      </c>
      <c r="S362" s="77">
        <v>0.8</v>
      </c>
      <c r="T362" s="94">
        <v>1.799</v>
      </c>
      <c r="U362" s="5">
        <v>0.999</v>
      </c>
      <c r="V362" s="16">
        <f t="shared" si="19"/>
        <v>1.799</v>
      </c>
      <c r="W362" s="16">
        <f t="shared" si="18"/>
        <v>0</v>
      </c>
      <c r="X362" s="17"/>
      <c r="Y362" s="11"/>
    </row>
    <row r="363" spans="1:25" ht="11.25" customHeight="1">
      <c r="A363" s="202"/>
      <c r="B363" s="230"/>
      <c r="C363" s="76">
        <v>3</v>
      </c>
      <c r="D363" s="77">
        <v>0.0751</v>
      </c>
      <c r="E363" s="77">
        <v>0.1342</v>
      </c>
      <c r="F363" s="77">
        <v>0.0038</v>
      </c>
      <c r="G363" s="77">
        <v>0.03</v>
      </c>
      <c r="H363" s="78">
        <v>0.0042</v>
      </c>
      <c r="I363" s="78">
        <v>0.0041</v>
      </c>
      <c r="J363" s="78">
        <v>0.0129</v>
      </c>
      <c r="K363" s="78">
        <v>0.0088</v>
      </c>
      <c r="L363" s="77">
        <v>0.001</v>
      </c>
      <c r="M363" s="77">
        <v>0.0012</v>
      </c>
      <c r="N363" s="77">
        <v>0.0162</v>
      </c>
      <c r="O363" s="77">
        <f t="shared" si="17"/>
        <v>0.25499999999999984</v>
      </c>
      <c r="P363" s="77">
        <v>0.0271</v>
      </c>
      <c r="Q363" s="77">
        <v>0.0523</v>
      </c>
      <c r="R363" s="77">
        <v>0.0241</v>
      </c>
      <c r="S363" s="77">
        <v>0.8</v>
      </c>
      <c r="T363" s="94">
        <v>1.42</v>
      </c>
      <c r="U363" s="5">
        <v>0.62</v>
      </c>
      <c r="V363" s="16">
        <f t="shared" si="19"/>
        <v>1.42</v>
      </c>
      <c r="W363" s="16">
        <f t="shared" si="18"/>
        <v>0</v>
      </c>
      <c r="X363" s="17"/>
      <c r="Y363" s="11"/>
    </row>
    <row r="364" spans="1:25" s="19" customFormat="1" ht="11.25" customHeight="1">
      <c r="A364" s="202"/>
      <c r="B364" s="230"/>
      <c r="C364" s="79">
        <v>4</v>
      </c>
      <c r="D364" s="80">
        <v>0.07505707618567103</v>
      </c>
      <c r="E364" s="80">
        <v>0.13417539101917256</v>
      </c>
      <c r="F364" s="80">
        <v>0.0038253027245206857</v>
      </c>
      <c r="G364" s="80">
        <v>0.030022830474268413</v>
      </c>
      <c r="H364" s="81">
        <v>0.004118522269166887</v>
      </c>
      <c r="I364" s="81">
        <v>0.004118522269166887</v>
      </c>
      <c r="J364" s="81">
        <v>0.01294049895789217</v>
      </c>
      <c r="K364" s="81">
        <v>0.008821976688725282</v>
      </c>
      <c r="L364" s="80">
        <v>0.0009853052472250253</v>
      </c>
      <c r="M364" s="80">
        <v>0.0011591826437941473</v>
      </c>
      <c r="N364" s="80">
        <v>0.016170597880928356</v>
      </c>
      <c r="O364" s="77">
        <f t="shared" si="17"/>
        <v>0.553973385469223</v>
      </c>
      <c r="P364" s="80">
        <v>0.027124873864783048</v>
      </c>
      <c r="Q364" s="80">
        <v>0.05227913723511605</v>
      </c>
      <c r="R364" s="80">
        <v>0.024226917255297676</v>
      </c>
      <c r="S364" s="80">
        <v>0.8</v>
      </c>
      <c r="T364" s="95">
        <v>1.719</v>
      </c>
      <c r="U364" s="18">
        <v>0.919</v>
      </c>
      <c r="V364" s="16">
        <f t="shared" si="19"/>
        <v>1.7189999999999999</v>
      </c>
      <c r="W364" s="16">
        <f t="shared" si="18"/>
        <v>0</v>
      </c>
      <c r="X364" s="17"/>
      <c r="Y364" s="11"/>
    </row>
    <row r="365" spans="1:25" ht="11.25" customHeight="1">
      <c r="A365" s="202"/>
      <c r="B365" s="230"/>
      <c r="C365" s="76">
        <v>5</v>
      </c>
      <c r="D365" s="77">
        <v>0.0751</v>
      </c>
      <c r="E365" s="77">
        <v>0.1342</v>
      </c>
      <c r="F365" s="77">
        <v>0.0038</v>
      </c>
      <c r="G365" s="77">
        <v>0.03</v>
      </c>
      <c r="H365" s="78">
        <v>0.0042</v>
      </c>
      <c r="I365" s="78">
        <v>0.0041</v>
      </c>
      <c r="J365" s="78">
        <v>0.0129</v>
      </c>
      <c r="K365" s="78">
        <v>0.0088</v>
      </c>
      <c r="L365" s="77">
        <v>0.001</v>
      </c>
      <c r="M365" s="77">
        <v>0.0012</v>
      </c>
      <c r="N365" s="77">
        <v>0.0162</v>
      </c>
      <c r="O365" s="77">
        <f t="shared" si="17"/>
        <v>0.639</v>
      </c>
      <c r="P365" s="77">
        <v>0.0271</v>
      </c>
      <c r="Q365" s="77">
        <v>0.0523</v>
      </c>
      <c r="R365" s="77">
        <v>0.0241</v>
      </c>
      <c r="S365" s="77">
        <v>0.8</v>
      </c>
      <c r="T365" s="94">
        <v>1.804</v>
      </c>
      <c r="U365" s="5">
        <v>1.004</v>
      </c>
      <c r="V365" s="16">
        <f t="shared" si="19"/>
        <v>1.804</v>
      </c>
      <c r="W365" s="16">
        <f t="shared" si="18"/>
        <v>0</v>
      </c>
      <c r="X365" s="17"/>
      <c r="Y365" s="11"/>
    </row>
    <row r="366" spans="1:25" ht="11.25" customHeight="1">
      <c r="A366" s="202"/>
      <c r="B366" s="230"/>
      <c r="C366" s="76">
        <v>6</v>
      </c>
      <c r="D366" s="77">
        <v>0.0751</v>
      </c>
      <c r="E366" s="77">
        <v>0.1342</v>
      </c>
      <c r="F366" s="77">
        <v>0.0038</v>
      </c>
      <c r="G366" s="77">
        <v>0.03</v>
      </c>
      <c r="H366" s="78">
        <v>0.0042</v>
      </c>
      <c r="I366" s="78">
        <v>0.0041</v>
      </c>
      <c r="J366" s="78">
        <v>0.0129</v>
      </c>
      <c r="K366" s="78">
        <v>0.0088</v>
      </c>
      <c r="L366" s="77">
        <v>0.001</v>
      </c>
      <c r="M366" s="77">
        <v>0.0012</v>
      </c>
      <c r="N366" s="77">
        <v>0.0162</v>
      </c>
      <c r="O366" s="77">
        <f t="shared" si="17"/>
        <v>0.677</v>
      </c>
      <c r="P366" s="77">
        <v>0.0271</v>
      </c>
      <c r="Q366" s="77">
        <v>0.0523</v>
      </c>
      <c r="R366" s="77">
        <v>0.0241</v>
      </c>
      <c r="S366" s="77">
        <v>0.8</v>
      </c>
      <c r="T366" s="94">
        <v>1.842</v>
      </c>
      <c r="U366" s="5">
        <v>1.042</v>
      </c>
      <c r="V366" s="16">
        <f t="shared" si="19"/>
        <v>1.842</v>
      </c>
      <c r="W366" s="16">
        <f t="shared" si="18"/>
        <v>0</v>
      </c>
      <c r="X366" s="17"/>
      <c r="Y366" s="11"/>
    </row>
    <row r="367" spans="1:25" ht="11.25" customHeight="1">
      <c r="A367" s="202">
        <v>69</v>
      </c>
      <c r="B367" s="230" t="s">
        <v>69</v>
      </c>
      <c r="C367" s="76">
        <v>1</v>
      </c>
      <c r="D367" s="77">
        <v>0.0734</v>
      </c>
      <c r="E367" s="77">
        <v>0.1352</v>
      </c>
      <c r="F367" s="77">
        <v>0.0007</v>
      </c>
      <c r="G367" s="77">
        <v>0.0276</v>
      </c>
      <c r="H367" s="78">
        <v>0.0042</v>
      </c>
      <c r="I367" s="78">
        <v>0.0042</v>
      </c>
      <c r="J367" s="78">
        <v>0.0104</v>
      </c>
      <c r="K367" s="78">
        <v>0.0089</v>
      </c>
      <c r="L367" s="77">
        <v>0.001</v>
      </c>
      <c r="M367" s="77">
        <v>0.0011</v>
      </c>
      <c r="N367" s="77">
        <v>0.0166</v>
      </c>
      <c r="O367" s="77">
        <f t="shared" si="17"/>
        <v>0.7225000000000001</v>
      </c>
      <c r="P367" s="77">
        <v>0.0244</v>
      </c>
      <c r="Q367" s="77">
        <v>0.0454</v>
      </c>
      <c r="R367" s="77">
        <v>0.0361</v>
      </c>
      <c r="S367" s="77">
        <v>0.8</v>
      </c>
      <c r="T367" s="94">
        <v>1.8840000000000001</v>
      </c>
      <c r="U367" s="5">
        <v>1.084</v>
      </c>
      <c r="V367" s="16">
        <f t="shared" si="19"/>
        <v>1.8840000000000003</v>
      </c>
      <c r="W367" s="16">
        <f t="shared" si="18"/>
        <v>0</v>
      </c>
      <c r="X367" s="17"/>
      <c r="Y367" s="11"/>
    </row>
    <row r="368" spans="1:25" ht="11.25" customHeight="1">
      <c r="A368" s="202"/>
      <c r="B368" s="230"/>
      <c r="C368" s="76">
        <v>2</v>
      </c>
      <c r="D368" s="77">
        <v>0.0734</v>
      </c>
      <c r="E368" s="77">
        <v>0.1352</v>
      </c>
      <c r="F368" s="77">
        <v>0.0007</v>
      </c>
      <c r="G368" s="77">
        <v>0.0276</v>
      </c>
      <c r="H368" s="78">
        <v>0.0042</v>
      </c>
      <c r="I368" s="78">
        <v>0.0042</v>
      </c>
      <c r="J368" s="78">
        <v>0.0104</v>
      </c>
      <c r="K368" s="78">
        <v>0.0089</v>
      </c>
      <c r="L368" s="77">
        <v>0.001</v>
      </c>
      <c r="M368" s="77">
        <v>0.0011</v>
      </c>
      <c r="N368" s="77">
        <v>0.0166</v>
      </c>
      <c r="O368" s="77">
        <f t="shared" si="17"/>
        <v>0.6375</v>
      </c>
      <c r="P368" s="77">
        <v>0.0244</v>
      </c>
      <c r="Q368" s="77">
        <v>0.0454</v>
      </c>
      <c r="R368" s="77">
        <v>0.0361</v>
      </c>
      <c r="S368" s="77">
        <v>0.8</v>
      </c>
      <c r="T368" s="94">
        <v>1.799</v>
      </c>
      <c r="U368" s="5">
        <v>0.999</v>
      </c>
      <c r="V368" s="16">
        <f t="shared" si="19"/>
        <v>1.799</v>
      </c>
      <c r="W368" s="16">
        <f t="shared" si="18"/>
        <v>0</v>
      </c>
      <c r="X368" s="17"/>
      <c r="Y368" s="11"/>
    </row>
    <row r="369" spans="1:25" ht="11.25" customHeight="1">
      <c r="A369" s="202"/>
      <c r="B369" s="230"/>
      <c r="C369" s="76">
        <v>3</v>
      </c>
      <c r="D369" s="77">
        <v>0.0734</v>
      </c>
      <c r="E369" s="77">
        <v>0.1352</v>
      </c>
      <c r="F369" s="77">
        <v>0.0007</v>
      </c>
      <c r="G369" s="77">
        <v>0.0276</v>
      </c>
      <c r="H369" s="78">
        <v>0.0042</v>
      </c>
      <c r="I369" s="78">
        <v>0.0042</v>
      </c>
      <c r="J369" s="78">
        <v>0.0104</v>
      </c>
      <c r="K369" s="78">
        <v>0.0089</v>
      </c>
      <c r="L369" s="77">
        <v>0.001</v>
      </c>
      <c r="M369" s="77">
        <v>0.0011</v>
      </c>
      <c r="N369" s="77">
        <v>0.0166</v>
      </c>
      <c r="O369" s="77">
        <f t="shared" si="17"/>
        <v>0.6005</v>
      </c>
      <c r="P369" s="77">
        <v>0.0244</v>
      </c>
      <c r="Q369" s="77">
        <v>0.0454</v>
      </c>
      <c r="R369" s="77">
        <v>0.0361</v>
      </c>
      <c r="S369" s="77">
        <v>0.8</v>
      </c>
      <c r="T369" s="94">
        <v>1.762</v>
      </c>
      <c r="U369" s="5">
        <v>0.962</v>
      </c>
      <c r="V369" s="16">
        <f t="shared" si="19"/>
        <v>1.762</v>
      </c>
      <c r="W369" s="16">
        <f t="shared" si="18"/>
        <v>0</v>
      </c>
      <c r="X369" s="17"/>
      <c r="Y369" s="11"/>
    </row>
    <row r="370" spans="1:25" s="19" customFormat="1" ht="11.25" customHeight="1">
      <c r="A370" s="202"/>
      <c r="B370" s="230"/>
      <c r="C370" s="79">
        <v>4</v>
      </c>
      <c r="D370" s="80">
        <v>0.07343526699961583</v>
      </c>
      <c r="E370" s="80">
        <v>0.135219746446408</v>
      </c>
      <c r="F370" s="80">
        <v>0.0007061083365347675</v>
      </c>
      <c r="G370" s="80">
        <v>0.02759706748623383</v>
      </c>
      <c r="H370" s="81">
        <v>0.0041504223794709616</v>
      </c>
      <c r="I370" s="81">
        <v>0.0041504223794709616</v>
      </c>
      <c r="J370" s="81">
        <v>0.01037743482654434</v>
      </c>
      <c r="K370" s="81">
        <v>0.008896519997457358</v>
      </c>
      <c r="L370" s="80">
        <v>0.0010003201434242539</v>
      </c>
      <c r="M370" s="80">
        <v>0.0011180048661800488</v>
      </c>
      <c r="N370" s="80">
        <v>0.016593545908567035</v>
      </c>
      <c r="O370" s="77">
        <f t="shared" si="17"/>
        <v>0.5574725316941991</v>
      </c>
      <c r="P370" s="80">
        <v>0.024419579971827383</v>
      </c>
      <c r="Q370" s="80">
        <v>0.045367460622358816</v>
      </c>
      <c r="R370" s="80">
        <v>0.036070367524651044</v>
      </c>
      <c r="S370" s="80">
        <v>0.8</v>
      </c>
      <c r="T370" s="95">
        <v>1.719</v>
      </c>
      <c r="U370" s="18">
        <v>0.919</v>
      </c>
      <c r="V370" s="16">
        <f t="shared" si="19"/>
        <v>1.7190000000000003</v>
      </c>
      <c r="W370" s="16">
        <f t="shared" si="18"/>
        <v>0</v>
      </c>
      <c r="X370" s="17"/>
      <c r="Y370" s="11"/>
    </row>
    <row r="371" spans="1:25" ht="11.25" customHeight="1">
      <c r="A371" s="202"/>
      <c r="B371" s="230"/>
      <c r="C371" s="76">
        <v>5</v>
      </c>
      <c r="D371" s="77">
        <v>0.0734</v>
      </c>
      <c r="E371" s="77">
        <v>0.1352</v>
      </c>
      <c r="F371" s="77">
        <v>0.0007</v>
      </c>
      <c r="G371" s="77">
        <v>0.0276</v>
      </c>
      <c r="H371" s="78">
        <v>0.0042</v>
      </c>
      <c r="I371" s="78">
        <v>0.0042</v>
      </c>
      <c r="J371" s="78">
        <v>0.0104</v>
      </c>
      <c r="K371" s="78">
        <v>0.0089</v>
      </c>
      <c r="L371" s="77">
        <v>0.001</v>
      </c>
      <c r="M371" s="77">
        <v>0.0011</v>
      </c>
      <c r="N371" s="77">
        <v>0.0166</v>
      </c>
      <c r="O371" s="77">
        <f t="shared" si="17"/>
        <v>0.6425000000000001</v>
      </c>
      <c r="P371" s="77">
        <v>0.0244</v>
      </c>
      <c r="Q371" s="77">
        <v>0.0454</v>
      </c>
      <c r="R371" s="77">
        <v>0.0361</v>
      </c>
      <c r="S371" s="77">
        <v>0.8</v>
      </c>
      <c r="T371" s="94">
        <v>1.804</v>
      </c>
      <c r="U371" s="5">
        <v>1.004</v>
      </c>
      <c r="V371" s="16">
        <f t="shared" si="19"/>
        <v>1.804</v>
      </c>
      <c r="W371" s="16">
        <f t="shared" si="18"/>
        <v>0</v>
      </c>
      <c r="X371" s="17"/>
      <c r="Y371" s="11"/>
    </row>
    <row r="372" spans="1:25" ht="11.25" customHeight="1">
      <c r="A372" s="202"/>
      <c r="B372" s="230"/>
      <c r="C372" s="76">
        <v>6</v>
      </c>
      <c r="D372" s="77">
        <v>0.0734</v>
      </c>
      <c r="E372" s="77">
        <v>0.1352</v>
      </c>
      <c r="F372" s="77">
        <v>0.0007</v>
      </c>
      <c r="G372" s="77">
        <v>0.0276</v>
      </c>
      <c r="H372" s="78">
        <v>0.0042</v>
      </c>
      <c r="I372" s="78">
        <v>0.0042</v>
      </c>
      <c r="J372" s="78">
        <v>0.0104</v>
      </c>
      <c r="K372" s="78">
        <v>0.0089</v>
      </c>
      <c r="L372" s="77">
        <v>0.001</v>
      </c>
      <c r="M372" s="77">
        <v>0.0011</v>
      </c>
      <c r="N372" s="77">
        <v>0.0166</v>
      </c>
      <c r="O372" s="77">
        <f t="shared" si="17"/>
        <v>0.6805000000000001</v>
      </c>
      <c r="P372" s="77">
        <v>0.0244</v>
      </c>
      <c r="Q372" s="77">
        <v>0.0454</v>
      </c>
      <c r="R372" s="77">
        <v>0.0361</v>
      </c>
      <c r="S372" s="77">
        <v>0.8</v>
      </c>
      <c r="T372" s="94">
        <v>1.842</v>
      </c>
      <c r="U372" s="5">
        <v>1.042</v>
      </c>
      <c r="V372" s="16">
        <f t="shared" si="19"/>
        <v>1.8420000000000003</v>
      </c>
      <c r="W372" s="16">
        <f t="shared" si="18"/>
        <v>0</v>
      </c>
      <c r="X372" s="17"/>
      <c r="Y372" s="11"/>
    </row>
    <row r="373" spans="1:25" ht="11.25" customHeight="1">
      <c r="A373" s="202">
        <v>70</v>
      </c>
      <c r="B373" s="230" t="s">
        <v>70</v>
      </c>
      <c r="C373" s="76">
        <v>1</v>
      </c>
      <c r="D373" s="77">
        <v>0.046</v>
      </c>
      <c r="E373" s="77">
        <v>0.1041</v>
      </c>
      <c r="F373" s="77">
        <v>0.0011</v>
      </c>
      <c r="G373" s="77">
        <v>0.0547</v>
      </c>
      <c r="H373" s="78">
        <v>0.0097</v>
      </c>
      <c r="I373" s="78">
        <v>0.0097</v>
      </c>
      <c r="J373" s="78">
        <v>0.0306</v>
      </c>
      <c r="K373" s="78">
        <v>0.0047</v>
      </c>
      <c r="L373" s="77">
        <v>0.0015</v>
      </c>
      <c r="M373" s="77">
        <v>0.0017</v>
      </c>
      <c r="N373" s="77">
        <v>0.0149</v>
      </c>
      <c r="O373" s="77">
        <f t="shared" si="17"/>
        <v>0.7919</v>
      </c>
      <c r="P373" s="77">
        <v>0.0121</v>
      </c>
      <c r="Q373" s="77">
        <v>0.036</v>
      </c>
      <c r="R373" s="77">
        <v>0</v>
      </c>
      <c r="S373" s="77">
        <v>0</v>
      </c>
      <c r="T373" s="94">
        <v>1.064</v>
      </c>
      <c r="U373" s="5">
        <v>1.064</v>
      </c>
      <c r="V373" s="16">
        <f t="shared" si="19"/>
        <v>1.064</v>
      </c>
      <c r="W373" s="16">
        <f t="shared" si="18"/>
        <v>0</v>
      </c>
      <c r="X373" s="17"/>
      <c r="Y373" s="11"/>
    </row>
    <row r="374" spans="1:25" ht="11.25" customHeight="1">
      <c r="A374" s="202"/>
      <c r="B374" s="230"/>
      <c r="C374" s="76">
        <v>2</v>
      </c>
      <c r="D374" s="77">
        <v>0.046</v>
      </c>
      <c r="E374" s="77">
        <v>0.1041</v>
      </c>
      <c r="F374" s="77">
        <v>0.0011</v>
      </c>
      <c r="G374" s="77">
        <v>0.0547</v>
      </c>
      <c r="H374" s="78">
        <v>0.0097</v>
      </c>
      <c r="I374" s="78">
        <v>0.0097</v>
      </c>
      <c r="J374" s="78">
        <v>0.0306</v>
      </c>
      <c r="K374" s="78">
        <v>0.0047</v>
      </c>
      <c r="L374" s="77">
        <v>0.0015</v>
      </c>
      <c r="M374" s="77">
        <v>0.0017</v>
      </c>
      <c r="N374" s="77">
        <v>0.0149</v>
      </c>
      <c r="O374" s="77">
        <f t="shared" si="17"/>
        <v>0.7069</v>
      </c>
      <c r="P374" s="77">
        <v>0.0121</v>
      </c>
      <c r="Q374" s="77">
        <v>0.036</v>
      </c>
      <c r="R374" s="77">
        <v>0</v>
      </c>
      <c r="S374" s="77">
        <v>0</v>
      </c>
      <c r="T374" s="94">
        <v>0.979</v>
      </c>
      <c r="U374" s="5">
        <v>0.979</v>
      </c>
      <c r="V374" s="16">
        <f t="shared" si="19"/>
        <v>0.979</v>
      </c>
      <c r="W374" s="16">
        <f t="shared" si="18"/>
        <v>0</v>
      </c>
      <c r="X374" s="17"/>
      <c r="Y374" s="11"/>
    </row>
    <row r="375" spans="1:25" ht="11.25" customHeight="1">
      <c r="A375" s="202"/>
      <c r="B375" s="230"/>
      <c r="C375" s="76">
        <v>3</v>
      </c>
      <c r="D375" s="77">
        <v>0.046</v>
      </c>
      <c r="E375" s="77">
        <v>0.1041</v>
      </c>
      <c r="F375" s="77">
        <v>0.0011</v>
      </c>
      <c r="G375" s="77">
        <v>0.0547</v>
      </c>
      <c r="H375" s="78">
        <v>0.0097</v>
      </c>
      <c r="I375" s="78">
        <v>0.0097</v>
      </c>
      <c r="J375" s="78">
        <v>0.0306</v>
      </c>
      <c r="K375" s="78">
        <v>0.0047</v>
      </c>
      <c r="L375" s="77">
        <v>0.0015</v>
      </c>
      <c r="M375" s="77">
        <v>0.0017</v>
      </c>
      <c r="N375" s="77">
        <v>0.0149</v>
      </c>
      <c r="O375" s="77">
        <f t="shared" si="17"/>
        <v>0.6698999999999999</v>
      </c>
      <c r="P375" s="77">
        <v>0.0121</v>
      </c>
      <c r="Q375" s="77">
        <v>0.036</v>
      </c>
      <c r="R375" s="77">
        <v>0</v>
      </c>
      <c r="S375" s="77">
        <v>0</v>
      </c>
      <c r="T375" s="94">
        <v>0.942</v>
      </c>
      <c r="U375" s="5">
        <v>0.942</v>
      </c>
      <c r="V375" s="16">
        <f t="shared" si="19"/>
        <v>0.942</v>
      </c>
      <c r="W375" s="16">
        <f t="shared" si="18"/>
        <v>0</v>
      </c>
      <c r="X375" s="17"/>
      <c r="Y375" s="11"/>
    </row>
    <row r="376" spans="1:25" s="19" customFormat="1" ht="11.25" customHeight="1">
      <c r="A376" s="202"/>
      <c r="B376" s="230"/>
      <c r="C376" s="79">
        <v>4</v>
      </c>
      <c r="D376" s="80">
        <v>0.045984654731457804</v>
      </c>
      <c r="E376" s="80">
        <v>0.10409253661939084</v>
      </c>
      <c r="F376" s="80">
        <v>0.0011496163682864452</v>
      </c>
      <c r="G376" s="80">
        <v>0.054659032783073706</v>
      </c>
      <c r="H376" s="81">
        <v>0.00965794176754406</v>
      </c>
      <c r="I376" s="81">
        <v>0.00965794176754406</v>
      </c>
      <c r="J376" s="81">
        <v>0.030624475225551423</v>
      </c>
      <c r="K376" s="81">
        <v>0.004711457727007911</v>
      </c>
      <c r="L376" s="80">
        <v>0.0015154033945594047</v>
      </c>
      <c r="M376" s="80">
        <v>0.0017244245524296676</v>
      </c>
      <c r="N376" s="80">
        <v>0.014945012787723786</v>
      </c>
      <c r="O376" s="77">
        <f t="shared" si="17"/>
        <v>0.6269067077423855</v>
      </c>
      <c r="P376" s="80">
        <v>0.012070971867007674</v>
      </c>
      <c r="Q376" s="80">
        <v>0.03595163915368519</v>
      </c>
      <c r="R376" s="80">
        <v>0</v>
      </c>
      <c r="S376" s="80">
        <v>0</v>
      </c>
      <c r="T376" s="95">
        <v>0.899</v>
      </c>
      <c r="U376" s="18">
        <v>0.899</v>
      </c>
      <c r="V376" s="16">
        <f t="shared" si="19"/>
        <v>0.899</v>
      </c>
      <c r="W376" s="16">
        <f t="shared" si="18"/>
        <v>0</v>
      </c>
      <c r="X376" s="17"/>
      <c r="Y376" s="11"/>
    </row>
    <row r="377" spans="1:25" ht="11.25" customHeight="1">
      <c r="A377" s="202"/>
      <c r="B377" s="230"/>
      <c r="C377" s="76">
        <v>5</v>
      </c>
      <c r="D377" s="77">
        <v>0.046</v>
      </c>
      <c r="E377" s="77">
        <v>0.1041</v>
      </c>
      <c r="F377" s="77">
        <v>0.0011</v>
      </c>
      <c r="G377" s="77">
        <v>0.0547</v>
      </c>
      <c r="H377" s="78">
        <v>0.0097</v>
      </c>
      <c r="I377" s="78">
        <v>0.0097</v>
      </c>
      <c r="J377" s="78">
        <v>0.0306</v>
      </c>
      <c r="K377" s="78">
        <v>0.0047</v>
      </c>
      <c r="L377" s="77">
        <v>0.0015</v>
      </c>
      <c r="M377" s="77">
        <v>0.0017</v>
      </c>
      <c r="N377" s="77">
        <v>0.0149</v>
      </c>
      <c r="O377" s="77">
        <f t="shared" si="17"/>
        <v>0.7119</v>
      </c>
      <c r="P377" s="77">
        <v>0.0121</v>
      </c>
      <c r="Q377" s="77">
        <v>0.036</v>
      </c>
      <c r="R377" s="77">
        <v>0</v>
      </c>
      <c r="S377" s="77">
        <v>0</v>
      </c>
      <c r="T377" s="94">
        <v>0.984</v>
      </c>
      <c r="U377" s="5">
        <v>0.984</v>
      </c>
      <c r="V377" s="16">
        <f t="shared" si="19"/>
        <v>0.984</v>
      </c>
      <c r="W377" s="16">
        <f t="shared" si="18"/>
        <v>0</v>
      </c>
      <c r="X377" s="17"/>
      <c r="Y377" s="11"/>
    </row>
    <row r="378" spans="1:25" ht="11.25" customHeight="1">
      <c r="A378" s="202"/>
      <c r="B378" s="230"/>
      <c r="C378" s="76">
        <v>6</v>
      </c>
      <c r="D378" s="77">
        <v>0.046</v>
      </c>
      <c r="E378" s="77">
        <v>0.1041</v>
      </c>
      <c r="F378" s="77">
        <v>0.0011</v>
      </c>
      <c r="G378" s="77">
        <v>0.0547</v>
      </c>
      <c r="H378" s="78">
        <v>0.0097</v>
      </c>
      <c r="I378" s="78">
        <v>0.0097</v>
      </c>
      <c r="J378" s="78">
        <v>0.0306</v>
      </c>
      <c r="K378" s="78">
        <v>0.0047</v>
      </c>
      <c r="L378" s="77">
        <v>0.0015</v>
      </c>
      <c r="M378" s="77">
        <v>0.0017</v>
      </c>
      <c r="N378" s="77">
        <v>0.0149</v>
      </c>
      <c r="O378" s="77">
        <f t="shared" si="17"/>
        <v>0.7499</v>
      </c>
      <c r="P378" s="77">
        <v>0.0121</v>
      </c>
      <c r="Q378" s="77">
        <v>0.036</v>
      </c>
      <c r="R378" s="77">
        <v>0</v>
      </c>
      <c r="S378" s="77">
        <v>0</v>
      </c>
      <c r="T378" s="94">
        <v>1.022</v>
      </c>
      <c r="U378" s="5">
        <v>1.022</v>
      </c>
      <c r="V378" s="16">
        <f t="shared" si="19"/>
        <v>1.022</v>
      </c>
      <c r="W378" s="16">
        <f t="shared" si="18"/>
        <v>0</v>
      </c>
      <c r="X378" s="17"/>
      <c r="Y378" s="11"/>
    </row>
    <row r="379" spans="1:25" ht="11.25" customHeight="1">
      <c r="A379" s="202">
        <v>71</v>
      </c>
      <c r="B379" s="230" t="s">
        <v>71</v>
      </c>
      <c r="C379" s="76">
        <v>1</v>
      </c>
      <c r="D379" s="77">
        <v>0.02828</v>
      </c>
      <c r="E379" s="77">
        <v>0.1033</v>
      </c>
      <c r="F379" s="77">
        <v>0.0012</v>
      </c>
      <c r="G379" s="77">
        <v>0.0574</v>
      </c>
      <c r="H379" s="78">
        <v>0.0098</v>
      </c>
      <c r="I379" s="78">
        <v>0.0098</v>
      </c>
      <c r="J379" s="78">
        <v>0.0331</v>
      </c>
      <c r="K379" s="78">
        <v>0.0047</v>
      </c>
      <c r="L379" s="77">
        <v>0.0015</v>
      </c>
      <c r="M379" s="77">
        <v>0.0018</v>
      </c>
      <c r="N379" s="77">
        <v>0.0161</v>
      </c>
      <c r="O379" s="77">
        <f t="shared" si="17"/>
        <v>0.80792</v>
      </c>
      <c r="P379" s="77">
        <v>0.0074</v>
      </c>
      <c r="Q379" s="77">
        <v>0.0391</v>
      </c>
      <c r="R379" s="77">
        <v>0</v>
      </c>
      <c r="S379" s="77">
        <v>0</v>
      </c>
      <c r="T379" s="94">
        <v>1.064</v>
      </c>
      <c r="U379" s="5">
        <v>1.064</v>
      </c>
      <c r="V379" s="16">
        <f t="shared" si="19"/>
        <v>1.064</v>
      </c>
      <c r="W379" s="16">
        <f t="shared" si="18"/>
        <v>0</v>
      </c>
      <c r="X379" s="17"/>
      <c r="Y379" s="11"/>
    </row>
    <row r="380" spans="1:25" ht="11.25" customHeight="1">
      <c r="A380" s="202"/>
      <c r="B380" s="230"/>
      <c r="C380" s="76">
        <v>2</v>
      </c>
      <c r="D380" s="77">
        <v>0.02828</v>
      </c>
      <c r="E380" s="77">
        <v>0.1033</v>
      </c>
      <c r="F380" s="77">
        <v>0.0012</v>
      </c>
      <c r="G380" s="77">
        <v>0.0574</v>
      </c>
      <c r="H380" s="78">
        <v>0.0098</v>
      </c>
      <c r="I380" s="78">
        <v>0.0098</v>
      </c>
      <c r="J380" s="78">
        <v>0.0331</v>
      </c>
      <c r="K380" s="78">
        <v>0.0047</v>
      </c>
      <c r="L380" s="77">
        <v>0.0015</v>
      </c>
      <c r="M380" s="77">
        <v>0.0018</v>
      </c>
      <c r="N380" s="77">
        <v>0.0161</v>
      </c>
      <c r="O380" s="77">
        <f t="shared" si="17"/>
        <v>0.72292</v>
      </c>
      <c r="P380" s="77">
        <v>0.0074</v>
      </c>
      <c r="Q380" s="77">
        <v>0.0391</v>
      </c>
      <c r="R380" s="77">
        <v>0</v>
      </c>
      <c r="S380" s="77">
        <v>0</v>
      </c>
      <c r="T380" s="94">
        <v>0.979</v>
      </c>
      <c r="U380" s="5">
        <v>0.979</v>
      </c>
      <c r="V380" s="16">
        <f t="shared" si="19"/>
        <v>0.979</v>
      </c>
      <c r="W380" s="16">
        <f t="shared" si="18"/>
        <v>0</v>
      </c>
      <c r="X380" s="17"/>
      <c r="Y380" s="11"/>
    </row>
    <row r="381" spans="1:25" ht="11.25" customHeight="1">
      <c r="A381" s="202"/>
      <c r="B381" s="230"/>
      <c r="C381" s="76">
        <v>3</v>
      </c>
      <c r="D381" s="77">
        <v>0.02828</v>
      </c>
      <c r="E381" s="77">
        <v>0.1033</v>
      </c>
      <c r="F381" s="77">
        <v>0.0012</v>
      </c>
      <c r="G381" s="77">
        <v>0.0574</v>
      </c>
      <c r="H381" s="78">
        <v>0.0098</v>
      </c>
      <c r="I381" s="78">
        <v>0.0098</v>
      </c>
      <c r="J381" s="78">
        <v>0.0331</v>
      </c>
      <c r="K381" s="78">
        <v>0.0047</v>
      </c>
      <c r="L381" s="77">
        <v>0.0015</v>
      </c>
      <c r="M381" s="77">
        <v>0.0018</v>
      </c>
      <c r="N381" s="77">
        <v>0.0161</v>
      </c>
      <c r="O381" s="77">
        <f t="shared" si="17"/>
        <v>0.6859199999999999</v>
      </c>
      <c r="P381" s="77">
        <v>0.0074</v>
      </c>
      <c r="Q381" s="77">
        <v>0.0391</v>
      </c>
      <c r="R381" s="77">
        <v>0</v>
      </c>
      <c r="S381" s="77">
        <v>0</v>
      </c>
      <c r="T381" s="94">
        <v>0.942</v>
      </c>
      <c r="U381" s="5">
        <v>0.942</v>
      </c>
      <c r="V381" s="16">
        <f t="shared" si="19"/>
        <v>0.9419999999999998</v>
      </c>
      <c r="W381" s="16">
        <f t="shared" si="18"/>
        <v>0</v>
      </c>
      <c r="X381" s="17"/>
      <c r="Y381" s="11"/>
    </row>
    <row r="382" spans="1:25" s="19" customFormat="1" ht="11.25" customHeight="1">
      <c r="A382" s="202"/>
      <c r="B382" s="230"/>
      <c r="C382" s="79">
        <v>4</v>
      </c>
      <c r="D382" s="80">
        <v>0.02823827392120075</v>
      </c>
      <c r="E382" s="80">
        <v>0.10326829268292682</v>
      </c>
      <c r="F382" s="80">
        <v>0.0011969981238273922</v>
      </c>
      <c r="G382" s="80">
        <v>0.057401500938086304</v>
      </c>
      <c r="H382" s="81">
        <v>0.009779748411168555</v>
      </c>
      <c r="I382" s="81">
        <v>0.009779748411168555</v>
      </c>
      <c r="J382" s="81">
        <v>0.03314088554366043</v>
      </c>
      <c r="K382" s="81">
        <v>0.004720465762760159</v>
      </c>
      <c r="L382" s="80">
        <v>0.001523452157598499</v>
      </c>
      <c r="M382" s="80">
        <v>0.0017954971857410882</v>
      </c>
      <c r="N382" s="80">
        <v>0.016050656660412756</v>
      </c>
      <c r="O382" s="77">
        <f t="shared" si="17"/>
        <v>0.6428968105065667</v>
      </c>
      <c r="P382" s="80">
        <v>0.0073996247654784224</v>
      </c>
      <c r="Q382" s="80">
        <v>0.039228893058161345</v>
      </c>
      <c r="R382" s="80">
        <v>0</v>
      </c>
      <c r="S382" s="80">
        <v>0</v>
      </c>
      <c r="T382" s="95">
        <v>0.899</v>
      </c>
      <c r="U382" s="18">
        <v>0.899</v>
      </c>
      <c r="V382" s="16">
        <f t="shared" si="19"/>
        <v>0.899</v>
      </c>
      <c r="W382" s="16">
        <f t="shared" si="18"/>
        <v>0</v>
      </c>
      <c r="X382" s="17"/>
      <c r="Y382" s="11"/>
    </row>
    <row r="383" spans="1:25" ht="11.25" customHeight="1">
      <c r="A383" s="202"/>
      <c r="B383" s="230"/>
      <c r="C383" s="76">
        <v>5</v>
      </c>
      <c r="D383" s="77">
        <v>0.02828</v>
      </c>
      <c r="E383" s="77">
        <v>0.1033</v>
      </c>
      <c r="F383" s="77">
        <v>0.0012</v>
      </c>
      <c r="G383" s="77">
        <v>0.0574</v>
      </c>
      <c r="H383" s="78">
        <v>0.0098</v>
      </c>
      <c r="I383" s="78">
        <v>0.0098</v>
      </c>
      <c r="J383" s="78">
        <v>0.0331</v>
      </c>
      <c r="K383" s="78">
        <v>0.0047</v>
      </c>
      <c r="L383" s="77">
        <v>0.0015</v>
      </c>
      <c r="M383" s="77">
        <v>0.0018</v>
      </c>
      <c r="N383" s="77">
        <v>0.0161</v>
      </c>
      <c r="O383" s="77">
        <f t="shared" si="17"/>
        <v>0.7279199999999999</v>
      </c>
      <c r="P383" s="77">
        <v>0.0074</v>
      </c>
      <c r="Q383" s="77">
        <v>0.0391</v>
      </c>
      <c r="R383" s="77">
        <v>0</v>
      </c>
      <c r="S383" s="77">
        <v>0</v>
      </c>
      <c r="T383" s="94">
        <v>0.984</v>
      </c>
      <c r="U383" s="5">
        <v>0.984</v>
      </c>
      <c r="V383" s="16">
        <f t="shared" si="19"/>
        <v>0.9839999999999999</v>
      </c>
      <c r="W383" s="16">
        <f t="shared" si="18"/>
        <v>0</v>
      </c>
      <c r="X383" s="17"/>
      <c r="Y383" s="11"/>
    </row>
    <row r="384" spans="1:25" ht="11.25" customHeight="1">
      <c r="A384" s="202"/>
      <c r="B384" s="230"/>
      <c r="C384" s="76">
        <v>6</v>
      </c>
      <c r="D384" s="77">
        <v>0.02828</v>
      </c>
      <c r="E384" s="77">
        <v>0.1033</v>
      </c>
      <c r="F384" s="77">
        <v>0.0012</v>
      </c>
      <c r="G384" s="77">
        <v>0.0574</v>
      </c>
      <c r="H384" s="78">
        <v>0.0098</v>
      </c>
      <c r="I384" s="78">
        <v>0.0098</v>
      </c>
      <c r="J384" s="78">
        <v>0.0331</v>
      </c>
      <c r="K384" s="78">
        <v>0.0047</v>
      </c>
      <c r="L384" s="77">
        <v>0.0015</v>
      </c>
      <c r="M384" s="77">
        <v>0.0018</v>
      </c>
      <c r="N384" s="77">
        <v>0.0161</v>
      </c>
      <c r="O384" s="77">
        <f t="shared" si="17"/>
        <v>0.7659199999999999</v>
      </c>
      <c r="P384" s="77">
        <v>0.0074</v>
      </c>
      <c r="Q384" s="77">
        <v>0.0391</v>
      </c>
      <c r="R384" s="77">
        <v>0</v>
      </c>
      <c r="S384" s="77">
        <v>0</v>
      </c>
      <c r="T384" s="94">
        <v>1.022</v>
      </c>
      <c r="U384" s="5">
        <v>1.022</v>
      </c>
      <c r="V384" s="16">
        <f t="shared" si="19"/>
        <v>1.0219999999999998</v>
      </c>
      <c r="W384" s="16">
        <f t="shared" si="18"/>
        <v>0</v>
      </c>
      <c r="X384" s="17"/>
      <c r="Y384" s="11"/>
    </row>
    <row r="385" spans="1:25" ht="11.25" customHeight="1">
      <c r="A385" s="202">
        <v>72</v>
      </c>
      <c r="B385" s="230" t="s">
        <v>72</v>
      </c>
      <c r="C385" s="76">
        <v>1</v>
      </c>
      <c r="D385" s="77">
        <v>0.0697</v>
      </c>
      <c r="E385" s="77">
        <v>0.1021</v>
      </c>
      <c r="F385" s="77">
        <v>0.0011</v>
      </c>
      <c r="G385" s="77">
        <v>0.0536</v>
      </c>
      <c r="H385" s="78">
        <v>0.0095</v>
      </c>
      <c r="I385" s="78">
        <v>0.0095</v>
      </c>
      <c r="J385" s="78">
        <v>0.03</v>
      </c>
      <c r="K385" s="78">
        <v>0.0046</v>
      </c>
      <c r="L385" s="77">
        <v>0.0015</v>
      </c>
      <c r="M385" s="77">
        <v>0.0017</v>
      </c>
      <c r="N385" s="77">
        <v>0.0148</v>
      </c>
      <c r="O385" s="77">
        <f t="shared" si="17"/>
        <v>0.7668</v>
      </c>
      <c r="P385" s="77">
        <v>0.0217</v>
      </c>
      <c r="Q385" s="77">
        <v>0.031</v>
      </c>
      <c r="R385" s="77">
        <v>0</v>
      </c>
      <c r="S385" s="77">
        <v>0</v>
      </c>
      <c r="T385" s="94">
        <v>1.064</v>
      </c>
      <c r="U385" s="5">
        <v>1.064</v>
      </c>
      <c r="V385" s="16">
        <f t="shared" si="19"/>
        <v>1.064</v>
      </c>
      <c r="W385" s="16">
        <f t="shared" si="18"/>
        <v>0</v>
      </c>
      <c r="X385" s="17"/>
      <c r="Y385" s="11"/>
    </row>
    <row r="386" spans="1:25" ht="11.25" customHeight="1">
      <c r="A386" s="202"/>
      <c r="B386" s="230"/>
      <c r="C386" s="76">
        <v>2</v>
      </c>
      <c r="D386" s="77">
        <v>0.0697</v>
      </c>
      <c r="E386" s="77">
        <v>0.1021</v>
      </c>
      <c r="F386" s="77">
        <v>0.0011</v>
      </c>
      <c r="G386" s="77">
        <v>0.0536</v>
      </c>
      <c r="H386" s="78">
        <v>0.0095</v>
      </c>
      <c r="I386" s="78">
        <v>0.0095</v>
      </c>
      <c r="J386" s="78">
        <v>0.03</v>
      </c>
      <c r="K386" s="78">
        <v>0.0046</v>
      </c>
      <c r="L386" s="77">
        <v>0.0015</v>
      </c>
      <c r="M386" s="77">
        <v>0.0017</v>
      </c>
      <c r="N386" s="77">
        <v>0.0148</v>
      </c>
      <c r="O386" s="77">
        <f t="shared" si="17"/>
        <v>0.6818</v>
      </c>
      <c r="P386" s="77">
        <v>0.0217</v>
      </c>
      <c r="Q386" s="77">
        <v>0.031</v>
      </c>
      <c r="R386" s="77">
        <v>0</v>
      </c>
      <c r="S386" s="77">
        <v>0</v>
      </c>
      <c r="T386" s="94">
        <v>0.979</v>
      </c>
      <c r="U386" s="5">
        <v>0.979</v>
      </c>
      <c r="V386" s="16">
        <f t="shared" si="19"/>
        <v>0.9790000000000001</v>
      </c>
      <c r="W386" s="16">
        <f t="shared" si="18"/>
        <v>0</v>
      </c>
      <c r="X386" s="17"/>
      <c r="Y386" s="11"/>
    </row>
    <row r="387" spans="1:25" ht="11.25" customHeight="1">
      <c r="A387" s="202"/>
      <c r="B387" s="230"/>
      <c r="C387" s="76">
        <v>3</v>
      </c>
      <c r="D387" s="77">
        <v>0.0697</v>
      </c>
      <c r="E387" s="77">
        <v>0.1021</v>
      </c>
      <c r="F387" s="77">
        <v>0.0011</v>
      </c>
      <c r="G387" s="77">
        <v>0.0536</v>
      </c>
      <c r="H387" s="78">
        <v>0.0095</v>
      </c>
      <c r="I387" s="78">
        <v>0.0095</v>
      </c>
      <c r="J387" s="78">
        <v>0.03</v>
      </c>
      <c r="K387" s="78">
        <v>0.0046</v>
      </c>
      <c r="L387" s="77">
        <v>0.0015</v>
      </c>
      <c r="M387" s="77">
        <v>0.0017</v>
      </c>
      <c r="N387" s="77">
        <v>0.0148</v>
      </c>
      <c r="O387" s="77">
        <f t="shared" si="17"/>
        <v>0.6447999999999999</v>
      </c>
      <c r="P387" s="77">
        <v>0.0217</v>
      </c>
      <c r="Q387" s="77">
        <v>0.031</v>
      </c>
      <c r="R387" s="77">
        <v>0</v>
      </c>
      <c r="S387" s="77">
        <v>0</v>
      </c>
      <c r="T387" s="94">
        <v>0.942</v>
      </c>
      <c r="U387" s="5">
        <v>0.942</v>
      </c>
      <c r="V387" s="16">
        <f t="shared" si="19"/>
        <v>0.9420000000000001</v>
      </c>
      <c r="W387" s="16">
        <f t="shared" si="18"/>
        <v>0</v>
      </c>
      <c r="X387" s="17"/>
      <c r="Y387" s="11"/>
    </row>
    <row r="388" spans="1:25" s="19" customFormat="1" ht="11.25" customHeight="1">
      <c r="A388" s="202"/>
      <c r="B388" s="230"/>
      <c r="C388" s="79">
        <v>4</v>
      </c>
      <c r="D388" s="80">
        <v>0.06968183677046212</v>
      </c>
      <c r="E388" s="80">
        <v>0.10210060174095928</v>
      </c>
      <c r="F388" s="80">
        <v>0.0011029385990535725</v>
      </c>
      <c r="G388" s="80">
        <v>0.05362382426827131</v>
      </c>
      <c r="H388" s="81">
        <v>0.009473861147433529</v>
      </c>
      <c r="I388" s="81">
        <v>0.009473861147433529</v>
      </c>
      <c r="J388" s="81">
        <v>0.03004077193495759</v>
      </c>
      <c r="K388" s="81">
        <v>0.004621657220762706</v>
      </c>
      <c r="L388" s="80">
        <v>0.0015231056844073143</v>
      </c>
      <c r="M388" s="80">
        <v>0.0017331892270841852</v>
      </c>
      <c r="N388" s="80">
        <v>0.014758368873050185</v>
      </c>
      <c r="O388" s="77">
        <f t="shared" si="17"/>
        <v>0.6017976865104867</v>
      </c>
      <c r="P388" s="80">
        <v>0.021691125781386926</v>
      </c>
      <c r="Q388" s="80">
        <v>0.03098732254483846</v>
      </c>
      <c r="R388" s="80">
        <v>0</v>
      </c>
      <c r="S388" s="80">
        <v>0</v>
      </c>
      <c r="T388" s="95">
        <v>0.899</v>
      </c>
      <c r="U388" s="18">
        <v>0.899</v>
      </c>
      <c r="V388" s="16">
        <f t="shared" si="19"/>
        <v>0.899</v>
      </c>
      <c r="W388" s="16">
        <f t="shared" si="18"/>
        <v>0</v>
      </c>
      <c r="X388" s="17"/>
      <c r="Y388" s="11"/>
    </row>
    <row r="389" spans="1:25" ht="11.25" customHeight="1">
      <c r="A389" s="202"/>
      <c r="B389" s="230"/>
      <c r="C389" s="76">
        <v>5</v>
      </c>
      <c r="D389" s="77">
        <v>0.0697</v>
      </c>
      <c r="E389" s="77">
        <v>0.1021</v>
      </c>
      <c r="F389" s="77">
        <v>0.0011</v>
      </c>
      <c r="G389" s="77">
        <v>0.0536</v>
      </c>
      <c r="H389" s="78">
        <v>0.0095</v>
      </c>
      <c r="I389" s="78">
        <v>0.0095</v>
      </c>
      <c r="J389" s="78">
        <v>0.03</v>
      </c>
      <c r="K389" s="78">
        <v>0.0046</v>
      </c>
      <c r="L389" s="77">
        <v>0.0015</v>
      </c>
      <c r="M389" s="77">
        <v>0.0017</v>
      </c>
      <c r="N389" s="77">
        <v>0.0148</v>
      </c>
      <c r="O389" s="77">
        <f t="shared" si="17"/>
        <v>0.6868</v>
      </c>
      <c r="P389" s="77">
        <v>0.0217</v>
      </c>
      <c r="Q389" s="77">
        <v>0.031</v>
      </c>
      <c r="R389" s="77">
        <v>0</v>
      </c>
      <c r="S389" s="77">
        <v>0</v>
      </c>
      <c r="T389" s="94">
        <v>0.984</v>
      </c>
      <c r="U389" s="5">
        <v>0.984</v>
      </c>
      <c r="V389" s="16">
        <f t="shared" si="19"/>
        <v>0.9840000000000001</v>
      </c>
      <c r="W389" s="16">
        <f t="shared" si="18"/>
        <v>0</v>
      </c>
      <c r="X389" s="17"/>
      <c r="Y389" s="11"/>
    </row>
    <row r="390" spans="1:25" ht="11.25" customHeight="1">
      <c r="A390" s="202"/>
      <c r="B390" s="230"/>
      <c r="C390" s="76">
        <v>6</v>
      </c>
      <c r="D390" s="77">
        <v>0.0697</v>
      </c>
      <c r="E390" s="77">
        <v>0.1021</v>
      </c>
      <c r="F390" s="77">
        <v>0.0011</v>
      </c>
      <c r="G390" s="77">
        <v>0.0536</v>
      </c>
      <c r="H390" s="78">
        <v>0.0095</v>
      </c>
      <c r="I390" s="78">
        <v>0.0095</v>
      </c>
      <c r="J390" s="78">
        <v>0.03</v>
      </c>
      <c r="K390" s="78">
        <v>0.0046</v>
      </c>
      <c r="L390" s="77">
        <v>0.0015</v>
      </c>
      <c r="M390" s="77">
        <v>0.0017</v>
      </c>
      <c r="N390" s="77">
        <v>0.0148</v>
      </c>
      <c r="O390" s="77">
        <f t="shared" si="17"/>
        <v>0.7248</v>
      </c>
      <c r="P390" s="77">
        <v>0.0217</v>
      </c>
      <c r="Q390" s="77">
        <v>0.031</v>
      </c>
      <c r="R390" s="77">
        <v>0</v>
      </c>
      <c r="S390" s="77">
        <v>0</v>
      </c>
      <c r="T390" s="94">
        <v>1.022</v>
      </c>
      <c r="U390" s="5">
        <v>1.022</v>
      </c>
      <c r="V390" s="16">
        <f t="shared" si="19"/>
        <v>1.022</v>
      </c>
      <c r="W390" s="16">
        <f t="shared" si="18"/>
        <v>0</v>
      </c>
      <c r="X390" s="17"/>
      <c r="Y390" s="11"/>
    </row>
    <row r="391" spans="1:25" ht="11.25" customHeight="1">
      <c r="A391" s="202">
        <v>73</v>
      </c>
      <c r="B391" s="230" t="s">
        <v>73</v>
      </c>
      <c r="C391" s="76">
        <v>1</v>
      </c>
      <c r="D391" s="77">
        <v>0.0379</v>
      </c>
      <c r="E391" s="77">
        <v>0.1866</v>
      </c>
      <c r="F391" s="77">
        <v>0.0007</v>
      </c>
      <c r="G391" s="77">
        <v>0.0533</v>
      </c>
      <c r="H391" s="78">
        <v>0.0074</v>
      </c>
      <c r="I391" s="78">
        <v>0.0074</v>
      </c>
      <c r="J391" s="78">
        <v>0.0316</v>
      </c>
      <c r="K391" s="78">
        <v>0.0068</v>
      </c>
      <c r="L391" s="77">
        <v>0.001</v>
      </c>
      <c r="M391" s="77">
        <v>0.0011</v>
      </c>
      <c r="N391" s="77">
        <v>0.0155</v>
      </c>
      <c r="O391" s="77">
        <f t="shared" si="17"/>
        <v>0.7081000000000002</v>
      </c>
      <c r="P391" s="77">
        <v>0.0143</v>
      </c>
      <c r="Q391" s="77">
        <v>0.027</v>
      </c>
      <c r="R391" s="77">
        <v>0.0385</v>
      </c>
      <c r="S391" s="77">
        <v>0.8</v>
      </c>
      <c r="T391" s="94">
        <v>1.8840000000000001</v>
      </c>
      <c r="U391" s="5">
        <v>1.084</v>
      </c>
      <c r="V391" s="16">
        <f t="shared" si="19"/>
        <v>1.8840000000000001</v>
      </c>
      <c r="W391" s="16">
        <f t="shared" si="18"/>
        <v>0</v>
      </c>
      <c r="X391" s="17"/>
      <c r="Y391" s="11"/>
    </row>
    <row r="392" spans="1:25" ht="11.25" customHeight="1">
      <c r="A392" s="202"/>
      <c r="B392" s="230"/>
      <c r="C392" s="76">
        <v>2</v>
      </c>
      <c r="D392" s="77">
        <v>0.0379</v>
      </c>
      <c r="E392" s="77">
        <v>0.1866</v>
      </c>
      <c r="F392" s="77">
        <v>0.0007</v>
      </c>
      <c r="G392" s="77">
        <v>0.0533</v>
      </c>
      <c r="H392" s="78">
        <v>0.0074</v>
      </c>
      <c r="I392" s="78">
        <v>0.0074</v>
      </c>
      <c r="J392" s="78">
        <v>0.0316</v>
      </c>
      <c r="K392" s="78">
        <v>0.0068</v>
      </c>
      <c r="L392" s="77">
        <v>0.001</v>
      </c>
      <c r="M392" s="77">
        <v>0.0011</v>
      </c>
      <c r="N392" s="77">
        <v>0.0155</v>
      </c>
      <c r="O392" s="77">
        <f aca="true" t="shared" si="20" ref="O392:O455">T392-S392-SUM(D392:G392,L392:N392,P392:R392)</f>
        <v>0.6231</v>
      </c>
      <c r="P392" s="77">
        <v>0.0143</v>
      </c>
      <c r="Q392" s="77">
        <v>0.027</v>
      </c>
      <c r="R392" s="77">
        <v>0.0385</v>
      </c>
      <c r="S392" s="77">
        <v>0.8</v>
      </c>
      <c r="T392" s="94">
        <v>1.799</v>
      </c>
      <c r="U392" s="5">
        <v>0.999</v>
      </c>
      <c r="V392" s="16">
        <f t="shared" si="19"/>
        <v>1.799</v>
      </c>
      <c r="W392" s="16">
        <f t="shared" si="18"/>
        <v>0</v>
      </c>
      <c r="X392" s="17"/>
      <c r="Y392" s="11"/>
    </row>
    <row r="393" spans="1:25" ht="11.25" customHeight="1">
      <c r="A393" s="202"/>
      <c r="B393" s="230"/>
      <c r="C393" s="76">
        <v>3</v>
      </c>
      <c r="D393" s="77">
        <v>0.0379</v>
      </c>
      <c r="E393" s="77">
        <v>0.1866</v>
      </c>
      <c r="F393" s="77">
        <v>0.0007</v>
      </c>
      <c r="G393" s="77">
        <v>0.0533</v>
      </c>
      <c r="H393" s="78">
        <v>0.0074</v>
      </c>
      <c r="I393" s="78">
        <v>0.0074</v>
      </c>
      <c r="J393" s="78">
        <v>0.0316</v>
      </c>
      <c r="K393" s="78">
        <v>0.0068</v>
      </c>
      <c r="L393" s="77">
        <v>0.001</v>
      </c>
      <c r="M393" s="77">
        <v>0.0011</v>
      </c>
      <c r="N393" s="77">
        <v>0.0155</v>
      </c>
      <c r="O393" s="77">
        <f t="shared" si="20"/>
        <v>0.5861000000000001</v>
      </c>
      <c r="P393" s="77">
        <v>0.0143</v>
      </c>
      <c r="Q393" s="77">
        <v>0.027</v>
      </c>
      <c r="R393" s="77">
        <v>0.0385</v>
      </c>
      <c r="S393" s="77">
        <v>0.8</v>
      </c>
      <c r="T393" s="94">
        <v>1.762</v>
      </c>
      <c r="U393" s="5">
        <v>0.962</v>
      </c>
      <c r="V393" s="16">
        <f t="shared" si="19"/>
        <v>1.762</v>
      </c>
      <c r="W393" s="16">
        <f aca="true" t="shared" si="21" ref="W393:W456">T393-V393</f>
        <v>0</v>
      </c>
      <c r="X393" s="17"/>
      <c r="Y393" s="11"/>
    </row>
    <row r="394" spans="1:25" s="19" customFormat="1" ht="11.25" customHeight="1">
      <c r="A394" s="202"/>
      <c r="B394" s="230"/>
      <c r="C394" s="79">
        <v>4</v>
      </c>
      <c r="D394" s="80">
        <v>0.037885143105482084</v>
      </c>
      <c r="E394" s="80">
        <v>0.1865729186068169</v>
      </c>
      <c r="F394" s="80">
        <v>0.0007417271993543179</v>
      </c>
      <c r="G394" s="80">
        <v>0.05329024647668715</v>
      </c>
      <c r="H394" s="81">
        <v>0.007431156348294209</v>
      </c>
      <c r="I394" s="81">
        <v>0.007431156348294209</v>
      </c>
      <c r="J394" s="81">
        <v>0.031631689172882435</v>
      </c>
      <c r="K394" s="81">
        <v>0.006775936111132783</v>
      </c>
      <c r="L394" s="80">
        <v>0.0010270068914136708</v>
      </c>
      <c r="M394" s="80">
        <v>0.0011411187682374123</v>
      </c>
      <c r="N394" s="80">
        <v>0.015519215248028805</v>
      </c>
      <c r="O394" s="77">
        <f t="shared" si="20"/>
        <v>0.5430013658657729</v>
      </c>
      <c r="P394" s="80">
        <v>0.014321040541379523</v>
      </c>
      <c r="Q394" s="80">
        <v>0.027044514807226666</v>
      </c>
      <c r="R394" s="80">
        <v>0.03845570248960079</v>
      </c>
      <c r="S394" s="80">
        <v>0.8</v>
      </c>
      <c r="T394" s="95">
        <v>1.719</v>
      </c>
      <c r="U394" s="18">
        <v>0.919</v>
      </c>
      <c r="V394" s="16">
        <f t="shared" si="19"/>
        <v>1.7190000000000003</v>
      </c>
      <c r="W394" s="16">
        <f t="shared" si="21"/>
        <v>0</v>
      </c>
      <c r="X394" s="17"/>
      <c r="Y394" s="11"/>
    </row>
    <row r="395" spans="1:25" ht="11.25" customHeight="1">
      <c r="A395" s="202"/>
      <c r="B395" s="230"/>
      <c r="C395" s="76">
        <v>5</v>
      </c>
      <c r="D395" s="77">
        <v>0.0379</v>
      </c>
      <c r="E395" s="77">
        <v>0.1866</v>
      </c>
      <c r="F395" s="77">
        <v>0.0007</v>
      </c>
      <c r="G395" s="77">
        <v>0.0533</v>
      </c>
      <c r="H395" s="78">
        <v>0.0074</v>
      </c>
      <c r="I395" s="78">
        <v>0.0074</v>
      </c>
      <c r="J395" s="78">
        <v>0.0316</v>
      </c>
      <c r="K395" s="78">
        <v>0.0068</v>
      </c>
      <c r="L395" s="77">
        <v>0.001</v>
      </c>
      <c r="M395" s="77">
        <v>0.0011</v>
      </c>
      <c r="N395" s="77">
        <v>0.0155</v>
      </c>
      <c r="O395" s="77">
        <f t="shared" si="20"/>
        <v>0.6281000000000001</v>
      </c>
      <c r="P395" s="77">
        <v>0.0143</v>
      </c>
      <c r="Q395" s="77">
        <v>0.027</v>
      </c>
      <c r="R395" s="77">
        <v>0.0385</v>
      </c>
      <c r="S395" s="77">
        <v>0.8</v>
      </c>
      <c r="T395" s="94">
        <v>1.804</v>
      </c>
      <c r="U395" s="5">
        <v>1.004</v>
      </c>
      <c r="V395" s="16">
        <f t="shared" si="19"/>
        <v>1.8040000000000003</v>
      </c>
      <c r="W395" s="16">
        <f t="shared" si="21"/>
        <v>0</v>
      </c>
      <c r="X395" s="17"/>
      <c r="Y395" s="11"/>
    </row>
    <row r="396" spans="1:25" ht="11.25" customHeight="1">
      <c r="A396" s="202"/>
      <c r="B396" s="230"/>
      <c r="C396" s="76">
        <v>6</v>
      </c>
      <c r="D396" s="77">
        <v>0.0379</v>
      </c>
      <c r="E396" s="77">
        <v>0.1866</v>
      </c>
      <c r="F396" s="77">
        <v>0.0007</v>
      </c>
      <c r="G396" s="77">
        <v>0.0533</v>
      </c>
      <c r="H396" s="78">
        <v>0.0074</v>
      </c>
      <c r="I396" s="78">
        <v>0.0074</v>
      </c>
      <c r="J396" s="78">
        <v>0.0316</v>
      </c>
      <c r="K396" s="78">
        <v>0.0068</v>
      </c>
      <c r="L396" s="77">
        <v>0.001</v>
      </c>
      <c r="M396" s="77">
        <v>0.0011</v>
      </c>
      <c r="N396" s="77">
        <v>0.0155</v>
      </c>
      <c r="O396" s="77">
        <f t="shared" si="20"/>
        <v>0.6661000000000001</v>
      </c>
      <c r="P396" s="77">
        <v>0.0143</v>
      </c>
      <c r="Q396" s="77">
        <v>0.027</v>
      </c>
      <c r="R396" s="77">
        <v>0.0385</v>
      </c>
      <c r="S396" s="77">
        <v>0.8</v>
      </c>
      <c r="T396" s="94">
        <v>1.842</v>
      </c>
      <c r="U396" s="5">
        <v>1.042</v>
      </c>
      <c r="V396" s="16">
        <f t="shared" si="19"/>
        <v>1.842</v>
      </c>
      <c r="W396" s="16">
        <f t="shared" si="21"/>
        <v>0</v>
      </c>
      <c r="X396" s="17"/>
      <c r="Y396" s="11"/>
    </row>
    <row r="397" spans="1:25" ht="11.25" customHeight="1">
      <c r="A397" s="202">
        <v>74</v>
      </c>
      <c r="B397" s="230" t="s">
        <v>74</v>
      </c>
      <c r="C397" s="76">
        <v>1</v>
      </c>
      <c r="D397" s="77">
        <v>0.3249</v>
      </c>
      <c r="E397" s="77">
        <v>0.144</v>
      </c>
      <c r="F397" s="77">
        <v>0.0002</v>
      </c>
      <c r="G397" s="77">
        <v>0.0244</v>
      </c>
      <c r="H397" s="78">
        <v>0.0037</v>
      </c>
      <c r="I397" s="78">
        <v>0.0037</v>
      </c>
      <c r="J397" s="78">
        <v>0.0137</v>
      </c>
      <c r="K397" s="78">
        <v>0.0033</v>
      </c>
      <c r="L397" s="77">
        <v>0.0004</v>
      </c>
      <c r="M397" s="77">
        <v>0.0005</v>
      </c>
      <c r="N397" s="77">
        <v>0.0076</v>
      </c>
      <c r="O397" s="77">
        <f t="shared" si="20"/>
        <v>0.4726</v>
      </c>
      <c r="P397" s="77">
        <v>0.0363</v>
      </c>
      <c r="Q397" s="77">
        <v>0.0276</v>
      </c>
      <c r="R397" s="77">
        <v>0.0165</v>
      </c>
      <c r="S397" s="77">
        <v>0.8</v>
      </c>
      <c r="T397" s="94">
        <v>1.855</v>
      </c>
      <c r="U397" s="5">
        <v>1.055</v>
      </c>
      <c r="V397" s="16">
        <f t="shared" si="19"/>
        <v>1.855</v>
      </c>
      <c r="W397" s="16">
        <f t="shared" si="21"/>
        <v>0</v>
      </c>
      <c r="X397" s="17"/>
      <c r="Y397" s="11"/>
    </row>
    <row r="398" spans="1:25" ht="11.25" customHeight="1">
      <c r="A398" s="202"/>
      <c r="B398" s="230"/>
      <c r="C398" s="76">
        <v>2</v>
      </c>
      <c r="D398" s="77">
        <v>0.3249</v>
      </c>
      <c r="E398" s="77">
        <v>0.144</v>
      </c>
      <c r="F398" s="77">
        <v>0.0002</v>
      </c>
      <c r="G398" s="77">
        <v>0.0244</v>
      </c>
      <c r="H398" s="78">
        <v>0.0037</v>
      </c>
      <c r="I398" s="78">
        <v>0.0037</v>
      </c>
      <c r="J398" s="78">
        <v>0.0137</v>
      </c>
      <c r="K398" s="78">
        <v>0.0033</v>
      </c>
      <c r="L398" s="77">
        <v>0.0004</v>
      </c>
      <c r="M398" s="77">
        <v>0.0005</v>
      </c>
      <c r="N398" s="77">
        <v>0.0076</v>
      </c>
      <c r="O398" s="77">
        <f t="shared" si="20"/>
        <v>0.38760000000000006</v>
      </c>
      <c r="P398" s="77">
        <v>0.0363</v>
      </c>
      <c r="Q398" s="77">
        <v>0.0276</v>
      </c>
      <c r="R398" s="77">
        <v>0.0165</v>
      </c>
      <c r="S398" s="77">
        <v>0.8</v>
      </c>
      <c r="T398" s="94">
        <v>1.77</v>
      </c>
      <c r="U398" s="5">
        <v>0.97</v>
      </c>
      <c r="V398" s="16">
        <f t="shared" si="19"/>
        <v>1.77</v>
      </c>
      <c r="W398" s="16">
        <f t="shared" si="21"/>
        <v>0</v>
      </c>
      <c r="X398" s="17"/>
      <c r="Y398" s="11"/>
    </row>
    <row r="399" spans="1:25" ht="11.25" customHeight="1">
      <c r="A399" s="202"/>
      <c r="B399" s="230"/>
      <c r="C399" s="76">
        <v>3</v>
      </c>
      <c r="D399" s="77">
        <v>0.3249</v>
      </c>
      <c r="E399" s="77">
        <v>0.144</v>
      </c>
      <c r="F399" s="77">
        <v>0.0002</v>
      </c>
      <c r="G399" s="77">
        <v>0.0244</v>
      </c>
      <c r="H399" s="78">
        <v>0.0037</v>
      </c>
      <c r="I399" s="78">
        <v>0.0037</v>
      </c>
      <c r="J399" s="78">
        <v>0.0137</v>
      </c>
      <c r="K399" s="78">
        <v>0.0033</v>
      </c>
      <c r="L399" s="77">
        <v>0.0004</v>
      </c>
      <c r="M399" s="77">
        <v>0.0005</v>
      </c>
      <c r="N399" s="77">
        <v>0.0076</v>
      </c>
      <c r="O399" s="77">
        <f t="shared" si="20"/>
        <v>0.35060000000000013</v>
      </c>
      <c r="P399" s="77">
        <v>0.0363</v>
      </c>
      <c r="Q399" s="77">
        <v>0.0276</v>
      </c>
      <c r="R399" s="77">
        <v>0.0165</v>
      </c>
      <c r="S399" s="77">
        <v>0.8</v>
      </c>
      <c r="T399" s="94">
        <v>1.733</v>
      </c>
      <c r="U399" s="5">
        <v>0.933</v>
      </c>
      <c r="V399" s="16">
        <f aca="true" t="shared" si="22" ref="V399:V453">D399+E399+F399+G399+L399+M399+N399+O399+P399+Q399+R399+S399</f>
        <v>1.733</v>
      </c>
      <c r="W399" s="16">
        <f t="shared" si="21"/>
        <v>0</v>
      </c>
      <c r="X399" s="17"/>
      <c r="Y399" s="11"/>
    </row>
    <row r="400" spans="1:25" s="19" customFormat="1" ht="11.25" customHeight="1">
      <c r="A400" s="202"/>
      <c r="B400" s="230"/>
      <c r="C400" s="79">
        <v>4</v>
      </c>
      <c r="D400" s="80">
        <v>0.324928331936295</v>
      </c>
      <c r="E400" s="80">
        <v>0.14398155909471919</v>
      </c>
      <c r="F400" s="80">
        <v>0.00022380553227158425</v>
      </c>
      <c r="G400" s="80">
        <v>0.024432103939647946</v>
      </c>
      <c r="H400" s="81">
        <v>0.0037104040417039463</v>
      </c>
      <c r="I400" s="81">
        <v>0.0037104040417039463</v>
      </c>
      <c r="J400" s="81">
        <v>0.013681351571812906</v>
      </c>
      <c r="K400" s="81">
        <v>0.003324463397471409</v>
      </c>
      <c r="L400" s="80">
        <v>0.0004103101424979044</v>
      </c>
      <c r="M400" s="80">
        <v>0.00048491198658843246</v>
      </c>
      <c r="N400" s="80">
        <v>0.007646689019279128</v>
      </c>
      <c r="O400" s="77">
        <f t="shared" si="20"/>
        <v>0.3074715004191113</v>
      </c>
      <c r="P400" s="80">
        <v>0.03625649622799665</v>
      </c>
      <c r="Q400" s="80">
        <v>0.027639983235540653</v>
      </c>
      <c r="R400" s="80">
        <v>0.01652430846605197</v>
      </c>
      <c r="S400" s="80">
        <v>0.8</v>
      </c>
      <c r="T400" s="95">
        <v>1.69</v>
      </c>
      <c r="U400" s="18">
        <v>0.89</v>
      </c>
      <c r="V400" s="16">
        <f t="shared" si="22"/>
        <v>1.69</v>
      </c>
      <c r="W400" s="16">
        <f t="shared" si="21"/>
        <v>0</v>
      </c>
      <c r="X400" s="17"/>
      <c r="Y400" s="11"/>
    </row>
    <row r="401" spans="1:25" ht="11.25" customHeight="1">
      <c r="A401" s="202"/>
      <c r="B401" s="230"/>
      <c r="C401" s="76">
        <v>5</v>
      </c>
      <c r="D401" s="77">
        <v>0.3249</v>
      </c>
      <c r="E401" s="77">
        <v>0.144</v>
      </c>
      <c r="F401" s="77">
        <v>0.0002</v>
      </c>
      <c r="G401" s="77">
        <v>0.0244</v>
      </c>
      <c r="H401" s="78">
        <v>0.0037</v>
      </c>
      <c r="I401" s="78">
        <v>0.0037</v>
      </c>
      <c r="J401" s="78">
        <v>0.0137</v>
      </c>
      <c r="K401" s="78">
        <v>0.0033</v>
      </c>
      <c r="L401" s="77">
        <v>0.0004</v>
      </c>
      <c r="M401" s="77">
        <v>0.0005</v>
      </c>
      <c r="N401" s="77">
        <v>0.0076</v>
      </c>
      <c r="O401" s="77">
        <f t="shared" si="20"/>
        <v>0.39259999999999995</v>
      </c>
      <c r="P401" s="77">
        <v>0.0363</v>
      </c>
      <c r="Q401" s="77">
        <v>0.0276</v>
      </c>
      <c r="R401" s="77">
        <v>0.0165</v>
      </c>
      <c r="S401" s="77">
        <v>0.8</v>
      </c>
      <c r="T401" s="94">
        <v>1.775</v>
      </c>
      <c r="U401" s="5">
        <v>0.975</v>
      </c>
      <c r="V401" s="16">
        <f t="shared" si="22"/>
        <v>1.775</v>
      </c>
      <c r="W401" s="16">
        <f t="shared" si="21"/>
        <v>0</v>
      </c>
      <c r="X401" s="17"/>
      <c r="Y401" s="11"/>
    </row>
    <row r="402" spans="1:25" ht="11.25" customHeight="1">
      <c r="A402" s="202"/>
      <c r="B402" s="230"/>
      <c r="C402" s="76">
        <v>6</v>
      </c>
      <c r="D402" s="77">
        <v>0.3249</v>
      </c>
      <c r="E402" s="77">
        <v>0.144</v>
      </c>
      <c r="F402" s="77">
        <v>0.0002</v>
      </c>
      <c r="G402" s="77">
        <v>0.0244</v>
      </c>
      <c r="H402" s="78">
        <v>0.0037</v>
      </c>
      <c r="I402" s="78">
        <v>0.0037</v>
      </c>
      <c r="J402" s="78">
        <v>0.0137</v>
      </c>
      <c r="K402" s="78">
        <v>0.0033</v>
      </c>
      <c r="L402" s="77">
        <v>0.0004</v>
      </c>
      <c r="M402" s="77">
        <v>0.0005</v>
      </c>
      <c r="N402" s="77">
        <v>0.0076</v>
      </c>
      <c r="O402" s="77">
        <f t="shared" si="20"/>
        <v>0.4306</v>
      </c>
      <c r="P402" s="77">
        <v>0.0363</v>
      </c>
      <c r="Q402" s="77">
        <v>0.0276</v>
      </c>
      <c r="R402" s="77">
        <v>0.0165</v>
      </c>
      <c r="S402" s="77">
        <v>0.8</v>
      </c>
      <c r="T402" s="94">
        <v>1.813</v>
      </c>
      <c r="U402" s="5">
        <v>1.013</v>
      </c>
      <c r="V402" s="16">
        <f t="shared" si="22"/>
        <v>1.813</v>
      </c>
      <c r="W402" s="16">
        <f t="shared" si="21"/>
        <v>0</v>
      </c>
      <c r="X402" s="17"/>
      <c r="Y402" s="11"/>
    </row>
    <row r="403" spans="1:25" ht="11.25" customHeight="1">
      <c r="A403" s="202">
        <v>75</v>
      </c>
      <c r="B403" s="230" t="s">
        <v>75</v>
      </c>
      <c r="C403" s="76">
        <v>1</v>
      </c>
      <c r="D403" s="77">
        <v>0.3261</v>
      </c>
      <c r="E403" s="77">
        <v>0.1445</v>
      </c>
      <c r="F403" s="77">
        <v>0.0002</v>
      </c>
      <c r="G403" s="77">
        <v>0.0245</v>
      </c>
      <c r="H403" s="78">
        <v>0.0037</v>
      </c>
      <c r="I403" s="78">
        <v>0.0037</v>
      </c>
      <c r="J403" s="78">
        <v>0.0137</v>
      </c>
      <c r="K403" s="78">
        <v>0.0033</v>
      </c>
      <c r="L403" s="77">
        <v>0.0004</v>
      </c>
      <c r="M403" s="77">
        <v>0.0005</v>
      </c>
      <c r="N403" s="77">
        <v>0.0077</v>
      </c>
      <c r="O403" s="77">
        <f t="shared" si="20"/>
        <v>0.4734999999999999</v>
      </c>
      <c r="P403" s="77">
        <v>0.0364</v>
      </c>
      <c r="Q403" s="77">
        <v>0.0164</v>
      </c>
      <c r="R403" s="77">
        <v>0.0248</v>
      </c>
      <c r="S403" s="77">
        <v>0.8</v>
      </c>
      <c r="T403" s="94">
        <v>1.855</v>
      </c>
      <c r="U403" s="5">
        <v>1.055</v>
      </c>
      <c r="V403" s="16">
        <f t="shared" si="22"/>
        <v>1.855</v>
      </c>
      <c r="W403" s="16">
        <f t="shared" si="21"/>
        <v>0</v>
      </c>
      <c r="X403" s="17"/>
      <c r="Y403" s="11"/>
    </row>
    <row r="404" spans="1:25" ht="11.25" customHeight="1">
      <c r="A404" s="202"/>
      <c r="B404" s="230"/>
      <c r="C404" s="76">
        <v>2</v>
      </c>
      <c r="D404" s="77">
        <v>0.3261</v>
      </c>
      <c r="E404" s="77">
        <v>0.1445</v>
      </c>
      <c r="F404" s="77">
        <v>0.0002</v>
      </c>
      <c r="G404" s="77">
        <v>0.0245</v>
      </c>
      <c r="H404" s="78">
        <v>0.0037</v>
      </c>
      <c r="I404" s="78">
        <v>0.0037</v>
      </c>
      <c r="J404" s="78">
        <v>0.0137</v>
      </c>
      <c r="K404" s="78">
        <v>0.0033</v>
      </c>
      <c r="L404" s="77">
        <v>0.0004</v>
      </c>
      <c r="M404" s="77">
        <v>0.0005</v>
      </c>
      <c r="N404" s="77">
        <v>0.0077</v>
      </c>
      <c r="O404" s="77">
        <f t="shared" si="20"/>
        <v>0.38849999999999996</v>
      </c>
      <c r="P404" s="77">
        <v>0.0364</v>
      </c>
      <c r="Q404" s="77">
        <v>0.0164</v>
      </c>
      <c r="R404" s="77">
        <v>0.0248</v>
      </c>
      <c r="S404" s="77">
        <v>0.8</v>
      </c>
      <c r="T404" s="94">
        <v>1.77</v>
      </c>
      <c r="U404" s="5">
        <v>0.97</v>
      </c>
      <c r="V404" s="16">
        <f t="shared" si="22"/>
        <v>1.77</v>
      </c>
      <c r="W404" s="16">
        <f t="shared" si="21"/>
        <v>0</v>
      </c>
      <c r="X404" s="17"/>
      <c r="Y404" s="11"/>
    </row>
    <row r="405" spans="1:25" ht="11.25" customHeight="1">
      <c r="A405" s="202"/>
      <c r="B405" s="230"/>
      <c r="C405" s="76">
        <v>3</v>
      </c>
      <c r="D405" s="77">
        <v>0.3261</v>
      </c>
      <c r="E405" s="77">
        <v>0.1445</v>
      </c>
      <c r="F405" s="77">
        <v>0.0002</v>
      </c>
      <c r="G405" s="77">
        <v>0.0245</v>
      </c>
      <c r="H405" s="78">
        <v>0.0037</v>
      </c>
      <c r="I405" s="78">
        <v>0.0037</v>
      </c>
      <c r="J405" s="78">
        <v>0.0137</v>
      </c>
      <c r="K405" s="78">
        <v>0.0033</v>
      </c>
      <c r="L405" s="77">
        <v>0.0004</v>
      </c>
      <c r="M405" s="77">
        <v>0.0005</v>
      </c>
      <c r="N405" s="77">
        <v>0.0077</v>
      </c>
      <c r="O405" s="77">
        <f t="shared" si="20"/>
        <v>0.35150000000000003</v>
      </c>
      <c r="P405" s="77">
        <v>0.0364</v>
      </c>
      <c r="Q405" s="77">
        <v>0.0164</v>
      </c>
      <c r="R405" s="77">
        <v>0.0248</v>
      </c>
      <c r="S405" s="77">
        <v>0.8</v>
      </c>
      <c r="T405" s="94">
        <v>1.733</v>
      </c>
      <c r="U405" s="5">
        <v>0.933</v>
      </c>
      <c r="V405" s="16">
        <f t="shared" si="22"/>
        <v>1.733</v>
      </c>
      <c r="W405" s="16">
        <f t="shared" si="21"/>
        <v>0</v>
      </c>
      <c r="X405" s="17"/>
      <c r="Y405" s="11"/>
    </row>
    <row r="406" spans="1:25" s="19" customFormat="1" ht="11.25" customHeight="1">
      <c r="A406" s="202"/>
      <c r="B406" s="230"/>
      <c r="C406" s="79">
        <v>4</v>
      </c>
      <c r="D406" s="80">
        <v>0.3261162966700303</v>
      </c>
      <c r="E406" s="80">
        <v>0.14451648166834846</v>
      </c>
      <c r="F406" s="80">
        <v>0.00022452068617558017</v>
      </c>
      <c r="G406" s="80">
        <v>0.02451017490750084</v>
      </c>
      <c r="H406" s="81">
        <v>0.0037240670324112978</v>
      </c>
      <c r="I406" s="81">
        <v>0.0037240670324112978</v>
      </c>
      <c r="J406" s="81">
        <v>0.013731731039193997</v>
      </c>
      <c r="K406" s="81">
        <v>0.003336705221271743</v>
      </c>
      <c r="L406" s="80">
        <v>0.00041162125798856376</v>
      </c>
      <c r="M406" s="80">
        <v>0.0004864614867137571</v>
      </c>
      <c r="N406" s="80">
        <v>0.007671123444332324</v>
      </c>
      <c r="O406" s="77">
        <f t="shared" si="20"/>
        <v>0.3084165825765218</v>
      </c>
      <c r="P406" s="80">
        <v>0.036372351160443996</v>
      </c>
      <c r="Q406" s="80">
        <v>0.016427430205179953</v>
      </c>
      <c r="R406" s="80">
        <v>0.024846955936764212</v>
      </c>
      <c r="S406" s="80">
        <v>0.8</v>
      </c>
      <c r="T406" s="95">
        <v>1.69</v>
      </c>
      <c r="U406" s="18">
        <v>0.89</v>
      </c>
      <c r="V406" s="16">
        <f t="shared" si="22"/>
        <v>1.69</v>
      </c>
      <c r="W406" s="16">
        <f t="shared" si="21"/>
        <v>0</v>
      </c>
      <c r="X406" s="17"/>
      <c r="Y406" s="11"/>
    </row>
    <row r="407" spans="1:25" ht="11.25" customHeight="1">
      <c r="A407" s="202"/>
      <c r="B407" s="230"/>
      <c r="C407" s="76">
        <v>5</v>
      </c>
      <c r="D407" s="77">
        <v>0.3261</v>
      </c>
      <c r="E407" s="77">
        <v>0.1445</v>
      </c>
      <c r="F407" s="77">
        <v>0.0002</v>
      </c>
      <c r="G407" s="77">
        <v>0.0245</v>
      </c>
      <c r="H407" s="78">
        <v>0.0037</v>
      </c>
      <c r="I407" s="78">
        <v>0.0037</v>
      </c>
      <c r="J407" s="78">
        <v>0.0137</v>
      </c>
      <c r="K407" s="78">
        <v>0.0033</v>
      </c>
      <c r="L407" s="77">
        <v>0.0004</v>
      </c>
      <c r="M407" s="77">
        <v>0.0005</v>
      </c>
      <c r="N407" s="77">
        <v>0.0077</v>
      </c>
      <c r="O407" s="77">
        <f t="shared" si="20"/>
        <v>0.39349999999999985</v>
      </c>
      <c r="P407" s="77">
        <v>0.0364</v>
      </c>
      <c r="Q407" s="77">
        <v>0.0164</v>
      </c>
      <c r="R407" s="77">
        <v>0.0248</v>
      </c>
      <c r="S407" s="77">
        <v>0.8</v>
      </c>
      <c r="T407" s="94">
        <v>1.775</v>
      </c>
      <c r="U407" s="5">
        <v>0.975</v>
      </c>
      <c r="V407" s="16">
        <f t="shared" si="22"/>
        <v>1.775</v>
      </c>
      <c r="W407" s="16">
        <f t="shared" si="21"/>
        <v>0</v>
      </c>
      <c r="X407" s="17"/>
      <c r="Y407" s="11"/>
    </row>
    <row r="408" spans="1:25" ht="11.25" customHeight="1">
      <c r="A408" s="202"/>
      <c r="B408" s="230"/>
      <c r="C408" s="76">
        <v>6</v>
      </c>
      <c r="D408" s="77">
        <v>0.3261</v>
      </c>
      <c r="E408" s="77">
        <v>0.1445</v>
      </c>
      <c r="F408" s="77">
        <v>0.0002</v>
      </c>
      <c r="G408" s="77">
        <v>0.0245</v>
      </c>
      <c r="H408" s="78">
        <v>0.0037</v>
      </c>
      <c r="I408" s="78">
        <v>0.0037</v>
      </c>
      <c r="J408" s="78">
        <v>0.0137</v>
      </c>
      <c r="K408" s="78">
        <v>0.0033</v>
      </c>
      <c r="L408" s="77">
        <v>0.0004</v>
      </c>
      <c r="M408" s="77">
        <v>0.0005</v>
      </c>
      <c r="N408" s="77">
        <v>0.0077</v>
      </c>
      <c r="O408" s="77">
        <f t="shared" si="20"/>
        <v>0.4314999999999999</v>
      </c>
      <c r="P408" s="77">
        <v>0.0364</v>
      </c>
      <c r="Q408" s="77">
        <v>0.0164</v>
      </c>
      <c r="R408" s="77">
        <v>0.0248</v>
      </c>
      <c r="S408" s="77">
        <v>0.8</v>
      </c>
      <c r="T408" s="94">
        <v>1.813</v>
      </c>
      <c r="U408" s="5">
        <v>1.013</v>
      </c>
      <c r="V408" s="16">
        <f t="shared" si="22"/>
        <v>1.813</v>
      </c>
      <c r="W408" s="16">
        <f t="shared" si="21"/>
        <v>0</v>
      </c>
      <c r="X408" s="17"/>
      <c r="Y408" s="11"/>
    </row>
    <row r="409" spans="1:25" ht="11.25" customHeight="1">
      <c r="A409" s="202">
        <v>76</v>
      </c>
      <c r="B409" s="230" t="s">
        <v>76</v>
      </c>
      <c r="C409" s="76">
        <v>1</v>
      </c>
      <c r="D409" s="77">
        <v>0.3231</v>
      </c>
      <c r="E409" s="77">
        <v>0.1432</v>
      </c>
      <c r="F409" s="77">
        <v>0.0002</v>
      </c>
      <c r="G409" s="77">
        <v>0.0243</v>
      </c>
      <c r="H409" s="78">
        <v>0.0037</v>
      </c>
      <c r="I409" s="78">
        <v>0.0037</v>
      </c>
      <c r="J409" s="78">
        <v>0.0136</v>
      </c>
      <c r="K409" s="78">
        <v>0.0033</v>
      </c>
      <c r="L409" s="77">
        <v>0.0004</v>
      </c>
      <c r="M409" s="77">
        <v>0.0005</v>
      </c>
      <c r="N409" s="77">
        <v>0.0076</v>
      </c>
      <c r="O409" s="77">
        <f t="shared" si="20"/>
        <v>0.48099999999999987</v>
      </c>
      <c r="P409" s="77">
        <v>0.036</v>
      </c>
      <c r="Q409" s="77">
        <v>0.0167</v>
      </c>
      <c r="R409" s="77">
        <v>0</v>
      </c>
      <c r="S409" s="77">
        <v>0</v>
      </c>
      <c r="T409" s="94">
        <v>1.033</v>
      </c>
      <c r="U409" s="5">
        <v>1.033</v>
      </c>
      <c r="V409" s="16">
        <f t="shared" si="22"/>
        <v>1.0329999999999997</v>
      </c>
      <c r="W409" s="16">
        <f t="shared" si="21"/>
        <v>0</v>
      </c>
      <c r="X409" s="17"/>
      <c r="Y409" s="11"/>
    </row>
    <row r="410" spans="1:25" ht="11.25" customHeight="1">
      <c r="A410" s="202"/>
      <c r="B410" s="230"/>
      <c r="C410" s="76">
        <v>2</v>
      </c>
      <c r="D410" s="77">
        <v>0.3231</v>
      </c>
      <c r="E410" s="77">
        <v>0.1432</v>
      </c>
      <c r="F410" s="77">
        <v>0.0002</v>
      </c>
      <c r="G410" s="77">
        <v>0.0243</v>
      </c>
      <c r="H410" s="78">
        <v>0.0037</v>
      </c>
      <c r="I410" s="78">
        <v>0.0037</v>
      </c>
      <c r="J410" s="78">
        <v>0.0136</v>
      </c>
      <c r="K410" s="78">
        <v>0.0033</v>
      </c>
      <c r="L410" s="77">
        <v>0.0004</v>
      </c>
      <c r="M410" s="77">
        <v>0.0005</v>
      </c>
      <c r="N410" s="77">
        <v>0.0076</v>
      </c>
      <c r="O410" s="77">
        <f t="shared" si="20"/>
        <v>0.3959999999999999</v>
      </c>
      <c r="P410" s="77">
        <v>0.036</v>
      </c>
      <c r="Q410" s="77">
        <v>0.0167</v>
      </c>
      <c r="R410" s="77">
        <v>0</v>
      </c>
      <c r="S410" s="77">
        <v>0</v>
      </c>
      <c r="T410" s="94">
        <v>0.948</v>
      </c>
      <c r="U410" s="5">
        <v>0.948</v>
      </c>
      <c r="V410" s="16">
        <f t="shared" si="22"/>
        <v>0.948</v>
      </c>
      <c r="W410" s="16">
        <f t="shared" si="21"/>
        <v>0</v>
      </c>
      <c r="X410" s="17"/>
      <c r="Y410" s="11"/>
    </row>
    <row r="411" spans="1:25" ht="11.25" customHeight="1">
      <c r="A411" s="202"/>
      <c r="B411" s="230"/>
      <c r="C411" s="76">
        <v>3</v>
      </c>
      <c r="D411" s="77">
        <v>0.3231</v>
      </c>
      <c r="E411" s="77">
        <v>0.1432</v>
      </c>
      <c r="F411" s="77">
        <v>0.0002</v>
      </c>
      <c r="G411" s="77">
        <v>0.0243</v>
      </c>
      <c r="H411" s="78">
        <v>0.0037</v>
      </c>
      <c r="I411" s="78">
        <v>0.0037</v>
      </c>
      <c r="J411" s="78">
        <v>0.0136</v>
      </c>
      <c r="K411" s="78">
        <v>0.0033</v>
      </c>
      <c r="L411" s="77">
        <v>0.0004</v>
      </c>
      <c r="M411" s="77">
        <v>0.0005</v>
      </c>
      <c r="N411" s="77">
        <v>0.0076</v>
      </c>
      <c r="O411" s="77">
        <f t="shared" si="20"/>
        <v>0.359</v>
      </c>
      <c r="P411" s="77">
        <v>0.036</v>
      </c>
      <c r="Q411" s="77">
        <v>0.0167</v>
      </c>
      <c r="R411" s="77">
        <v>0</v>
      </c>
      <c r="S411" s="77">
        <v>0</v>
      </c>
      <c r="T411" s="94">
        <v>0.911</v>
      </c>
      <c r="U411" s="5">
        <v>0.911</v>
      </c>
      <c r="V411" s="16">
        <f t="shared" si="22"/>
        <v>0.911</v>
      </c>
      <c r="W411" s="16">
        <f t="shared" si="21"/>
        <v>0</v>
      </c>
      <c r="X411" s="17"/>
      <c r="Y411" s="11"/>
    </row>
    <row r="412" spans="1:25" s="19" customFormat="1" ht="11.25" customHeight="1">
      <c r="A412" s="202"/>
      <c r="B412" s="230"/>
      <c r="C412" s="79">
        <v>4</v>
      </c>
      <c r="D412" s="80">
        <v>0.32305323243243245</v>
      </c>
      <c r="E412" s="80">
        <v>0.14317932972972974</v>
      </c>
      <c r="F412" s="80">
        <v>0.00022261621621621618</v>
      </c>
      <c r="G412" s="80">
        <v>0.024302270270270272</v>
      </c>
      <c r="H412" s="81">
        <v>0.00368903605717056</v>
      </c>
      <c r="I412" s="81">
        <v>0.00368903605717056</v>
      </c>
      <c r="J412" s="81">
        <v>0.013602561524827063</v>
      </c>
      <c r="K412" s="81">
        <v>0.003305318020940838</v>
      </c>
      <c r="L412" s="80">
        <v>0.0004081297297297298</v>
      </c>
      <c r="M412" s="80">
        <v>0.0004823351351351351</v>
      </c>
      <c r="N412" s="80">
        <v>0.007643156756756757</v>
      </c>
      <c r="O412" s="77">
        <f t="shared" si="20"/>
        <v>0.3059859891891892</v>
      </c>
      <c r="P412" s="80">
        <v>0.03602672432432432</v>
      </c>
      <c r="Q412" s="80">
        <v>0.016696216216216215</v>
      </c>
      <c r="R412" s="80">
        <v>0</v>
      </c>
      <c r="S412" s="80">
        <v>0</v>
      </c>
      <c r="T412" s="95">
        <v>0.858</v>
      </c>
      <c r="U412" s="18">
        <v>0.858</v>
      </c>
      <c r="V412" s="16">
        <f t="shared" si="22"/>
        <v>0.858</v>
      </c>
      <c r="W412" s="16">
        <f t="shared" si="21"/>
        <v>0</v>
      </c>
      <c r="X412" s="17"/>
      <c r="Y412" s="11"/>
    </row>
    <row r="413" spans="1:25" ht="11.25" customHeight="1">
      <c r="A413" s="202"/>
      <c r="B413" s="230"/>
      <c r="C413" s="76">
        <v>5</v>
      </c>
      <c r="D413" s="77">
        <v>0.3231</v>
      </c>
      <c r="E413" s="77">
        <v>0.1432</v>
      </c>
      <c r="F413" s="77">
        <v>0.0002</v>
      </c>
      <c r="G413" s="77">
        <v>0.0243</v>
      </c>
      <c r="H413" s="78">
        <v>0.0037</v>
      </c>
      <c r="I413" s="78">
        <v>0.0037</v>
      </c>
      <c r="J413" s="78">
        <v>0.0136</v>
      </c>
      <c r="K413" s="78">
        <v>0.0033</v>
      </c>
      <c r="L413" s="77">
        <v>0.0004</v>
      </c>
      <c r="M413" s="77">
        <v>0.0005</v>
      </c>
      <c r="N413" s="77">
        <v>0.0076</v>
      </c>
      <c r="O413" s="77">
        <f t="shared" si="20"/>
        <v>0.4009999999999999</v>
      </c>
      <c r="P413" s="77">
        <v>0.036</v>
      </c>
      <c r="Q413" s="77">
        <v>0.0167</v>
      </c>
      <c r="R413" s="77">
        <v>0</v>
      </c>
      <c r="S413" s="77">
        <v>0</v>
      </c>
      <c r="T413" s="94">
        <v>0.953</v>
      </c>
      <c r="U413" s="5">
        <v>0.953</v>
      </c>
      <c r="V413" s="16">
        <f t="shared" si="22"/>
        <v>0.953</v>
      </c>
      <c r="W413" s="16">
        <f t="shared" si="21"/>
        <v>0</v>
      </c>
      <c r="X413" s="17"/>
      <c r="Y413" s="11"/>
    </row>
    <row r="414" spans="1:25" ht="11.25" customHeight="1">
      <c r="A414" s="202"/>
      <c r="B414" s="230"/>
      <c r="C414" s="76">
        <v>6</v>
      </c>
      <c r="D414" s="77">
        <v>0.3231</v>
      </c>
      <c r="E414" s="77">
        <v>0.1432</v>
      </c>
      <c r="F414" s="77">
        <v>0.0002</v>
      </c>
      <c r="G414" s="77">
        <v>0.0243</v>
      </c>
      <c r="H414" s="78">
        <v>0.0037</v>
      </c>
      <c r="I414" s="78">
        <v>0.0037</v>
      </c>
      <c r="J414" s="78">
        <v>0.0136</v>
      </c>
      <c r="K414" s="78">
        <v>0.0033</v>
      </c>
      <c r="L414" s="77">
        <v>0.0004</v>
      </c>
      <c r="M414" s="77">
        <v>0.0005</v>
      </c>
      <c r="N414" s="77">
        <v>0.0076</v>
      </c>
      <c r="O414" s="77">
        <f t="shared" si="20"/>
        <v>0.43899999999999995</v>
      </c>
      <c r="P414" s="77">
        <v>0.036</v>
      </c>
      <c r="Q414" s="77">
        <v>0.0167</v>
      </c>
      <c r="R414" s="77">
        <v>0</v>
      </c>
      <c r="S414" s="77">
        <v>0</v>
      </c>
      <c r="T414" s="94">
        <v>0.991</v>
      </c>
      <c r="U414" s="5">
        <v>0.991</v>
      </c>
      <c r="V414" s="16">
        <f t="shared" si="22"/>
        <v>0.991</v>
      </c>
      <c r="W414" s="16">
        <f t="shared" si="21"/>
        <v>0</v>
      </c>
      <c r="X414" s="17"/>
      <c r="Y414" s="11"/>
    </row>
    <row r="415" spans="1:25" ht="11.25" customHeight="1">
      <c r="A415" s="202">
        <v>77</v>
      </c>
      <c r="B415" s="230" t="s">
        <v>77</v>
      </c>
      <c r="C415" s="76">
        <v>1</v>
      </c>
      <c r="D415" s="77">
        <v>0.2311</v>
      </c>
      <c r="E415" s="77">
        <v>0.133</v>
      </c>
      <c r="F415" s="77">
        <v>0.0007</v>
      </c>
      <c r="G415" s="77">
        <v>0.0618</v>
      </c>
      <c r="H415" s="78">
        <v>0.008</v>
      </c>
      <c r="I415" s="78">
        <v>0.008</v>
      </c>
      <c r="J415" s="78">
        <v>0.0409</v>
      </c>
      <c r="K415" s="78">
        <v>0.0049</v>
      </c>
      <c r="L415" s="77">
        <v>0.0012</v>
      </c>
      <c r="M415" s="77">
        <v>0.0013</v>
      </c>
      <c r="N415" s="77">
        <v>0.0086</v>
      </c>
      <c r="O415" s="77">
        <f t="shared" si="20"/>
        <v>0.5524</v>
      </c>
      <c r="P415" s="77">
        <v>0.0257</v>
      </c>
      <c r="Q415" s="77">
        <v>0.0192</v>
      </c>
      <c r="R415" s="77">
        <v>0</v>
      </c>
      <c r="S415" s="77">
        <v>0</v>
      </c>
      <c r="T415" s="94">
        <v>1.035</v>
      </c>
      <c r="U415" s="5">
        <v>1.035</v>
      </c>
      <c r="V415" s="16">
        <f t="shared" si="22"/>
        <v>1.0350000000000001</v>
      </c>
      <c r="W415" s="16">
        <f t="shared" si="21"/>
        <v>0</v>
      </c>
      <c r="X415" s="17"/>
      <c r="Y415" s="11"/>
    </row>
    <row r="416" spans="1:25" ht="11.25" customHeight="1">
      <c r="A416" s="202"/>
      <c r="B416" s="230"/>
      <c r="C416" s="76">
        <v>2</v>
      </c>
      <c r="D416" s="77">
        <v>0.2311</v>
      </c>
      <c r="E416" s="77">
        <v>0.133</v>
      </c>
      <c r="F416" s="77">
        <v>0.0007</v>
      </c>
      <c r="G416" s="77">
        <v>0.0618</v>
      </c>
      <c r="H416" s="78">
        <v>0.008</v>
      </c>
      <c r="I416" s="78">
        <v>0.008</v>
      </c>
      <c r="J416" s="78">
        <v>0.0409</v>
      </c>
      <c r="K416" s="78">
        <v>0.0049</v>
      </c>
      <c r="L416" s="77">
        <v>0.0012</v>
      </c>
      <c r="M416" s="77">
        <v>0.0013</v>
      </c>
      <c r="N416" s="77">
        <v>0.0086</v>
      </c>
      <c r="O416" s="77">
        <f t="shared" si="20"/>
        <v>0.4674</v>
      </c>
      <c r="P416" s="77">
        <v>0.0257</v>
      </c>
      <c r="Q416" s="77">
        <v>0.0192</v>
      </c>
      <c r="R416" s="77">
        <v>0</v>
      </c>
      <c r="S416" s="77">
        <v>0</v>
      </c>
      <c r="T416" s="94">
        <v>0.95</v>
      </c>
      <c r="U416" s="5">
        <v>0.95</v>
      </c>
      <c r="V416" s="16">
        <f t="shared" si="22"/>
        <v>0.9500000000000001</v>
      </c>
      <c r="W416" s="16">
        <f t="shared" si="21"/>
        <v>0</v>
      </c>
      <c r="X416" s="17"/>
      <c r="Y416" s="11"/>
    </row>
    <row r="417" spans="1:25" ht="11.25" customHeight="1">
      <c r="A417" s="202"/>
      <c r="B417" s="230"/>
      <c r="C417" s="76">
        <v>3</v>
      </c>
      <c r="D417" s="77">
        <v>0.2311</v>
      </c>
      <c r="E417" s="77">
        <v>0.133</v>
      </c>
      <c r="F417" s="77">
        <v>0.0007</v>
      </c>
      <c r="G417" s="77">
        <v>0.0618</v>
      </c>
      <c r="H417" s="78">
        <v>0.008</v>
      </c>
      <c r="I417" s="78">
        <v>0.008</v>
      </c>
      <c r="J417" s="78">
        <v>0.0409</v>
      </c>
      <c r="K417" s="78">
        <v>0.0049</v>
      </c>
      <c r="L417" s="77">
        <v>0.0012</v>
      </c>
      <c r="M417" s="77">
        <v>0.0013</v>
      </c>
      <c r="N417" s="77">
        <v>0.0086</v>
      </c>
      <c r="O417" s="77">
        <f t="shared" si="20"/>
        <v>0.43040000000000006</v>
      </c>
      <c r="P417" s="77">
        <v>0.0257</v>
      </c>
      <c r="Q417" s="77">
        <v>0.0192</v>
      </c>
      <c r="R417" s="77">
        <v>0</v>
      </c>
      <c r="S417" s="77">
        <v>0</v>
      </c>
      <c r="T417" s="94">
        <v>0.913</v>
      </c>
      <c r="U417" s="5">
        <v>0.913</v>
      </c>
      <c r="V417" s="16">
        <f t="shared" si="22"/>
        <v>0.9130000000000001</v>
      </c>
      <c r="W417" s="16">
        <f t="shared" si="21"/>
        <v>0</v>
      </c>
      <c r="X417" s="17"/>
      <c r="Y417" s="11"/>
    </row>
    <row r="418" spans="1:25" s="19" customFormat="1" ht="11.25" customHeight="1">
      <c r="A418" s="202"/>
      <c r="B418" s="230"/>
      <c r="C418" s="79">
        <v>4</v>
      </c>
      <c r="D418" s="80">
        <v>0.23114581433521791</v>
      </c>
      <c r="E418" s="80">
        <v>0.13296735363851905</v>
      </c>
      <c r="F418" s="80">
        <v>0.0006743571037753055</v>
      </c>
      <c r="G418" s="80">
        <v>0.0617631770928324</v>
      </c>
      <c r="H418" s="81">
        <v>0.008018816020570158</v>
      </c>
      <c r="I418" s="81">
        <v>0.008018816020570158</v>
      </c>
      <c r="J418" s="81">
        <v>0.04087866379669702</v>
      </c>
      <c r="K418" s="81">
        <v>0.004855769947741251</v>
      </c>
      <c r="L418" s="80">
        <v>0.001150373882910815</v>
      </c>
      <c r="M418" s="80">
        <v>0.0013090461426226519</v>
      </c>
      <c r="N418" s="80">
        <v>0.008607970089367135</v>
      </c>
      <c r="O418" s="77">
        <f t="shared" si="20"/>
        <v>0.387437990151377</v>
      </c>
      <c r="P418" s="80">
        <v>0.025744574138245484</v>
      </c>
      <c r="Q418" s="80">
        <v>0.019199343425132225</v>
      </c>
      <c r="R418" s="80">
        <v>0</v>
      </c>
      <c r="S418" s="80">
        <v>0</v>
      </c>
      <c r="T418" s="95">
        <v>0.87</v>
      </c>
      <c r="U418" s="18">
        <v>0.87</v>
      </c>
      <c r="V418" s="16">
        <f t="shared" si="22"/>
        <v>0.8699999999999999</v>
      </c>
      <c r="W418" s="16">
        <f t="shared" si="21"/>
        <v>0</v>
      </c>
      <c r="X418" s="17"/>
      <c r="Y418" s="11"/>
    </row>
    <row r="419" spans="1:25" ht="11.25" customHeight="1">
      <c r="A419" s="202"/>
      <c r="B419" s="230"/>
      <c r="C419" s="76">
        <v>5</v>
      </c>
      <c r="D419" s="77">
        <v>0.2311</v>
      </c>
      <c r="E419" s="77">
        <v>0.133</v>
      </c>
      <c r="F419" s="77">
        <v>0.0007</v>
      </c>
      <c r="G419" s="77">
        <v>0.0618</v>
      </c>
      <c r="H419" s="78">
        <v>0.008</v>
      </c>
      <c r="I419" s="78">
        <v>0.008</v>
      </c>
      <c r="J419" s="78">
        <v>0.0409</v>
      </c>
      <c r="K419" s="78">
        <v>0.0049</v>
      </c>
      <c r="L419" s="77">
        <v>0.0012</v>
      </c>
      <c r="M419" s="77">
        <v>0.0013</v>
      </c>
      <c r="N419" s="77">
        <v>0.0086</v>
      </c>
      <c r="O419" s="77">
        <f t="shared" si="20"/>
        <v>0.4724</v>
      </c>
      <c r="P419" s="77">
        <v>0.0257</v>
      </c>
      <c r="Q419" s="77">
        <v>0.0192</v>
      </c>
      <c r="R419" s="77">
        <v>0</v>
      </c>
      <c r="S419" s="77">
        <v>0</v>
      </c>
      <c r="T419" s="94">
        <v>0.955</v>
      </c>
      <c r="U419" s="5">
        <v>0.955</v>
      </c>
      <c r="V419" s="16">
        <f t="shared" si="22"/>
        <v>0.955</v>
      </c>
      <c r="W419" s="16">
        <f t="shared" si="21"/>
        <v>0</v>
      </c>
      <c r="X419" s="17"/>
      <c r="Y419" s="11"/>
    </row>
    <row r="420" spans="1:25" ht="11.25" customHeight="1">
      <c r="A420" s="202"/>
      <c r="B420" s="230"/>
      <c r="C420" s="76">
        <v>6</v>
      </c>
      <c r="D420" s="77">
        <v>0.2311</v>
      </c>
      <c r="E420" s="77">
        <v>0.133</v>
      </c>
      <c r="F420" s="77">
        <v>0.0007</v>
      </c>
      <c r="G420" s="77">
        <v>0.0618</v>
      </c>
      <c r="H420" s="78">
        <v>0.008</v>
      </c>
      <c r="I420" s="78">
        <v>0.008</v>
      </c>
      <c r="J420" s="78">
        <v>0.0409</v>
      </c>
      <c r="K420" s="78">
        <v>0.0049</v>
      </c>
      <c r="L420" s="77">
        <v>0.0012</v>
      </c>
      <c r="M420" s="77">
        <v>0.0013</v>
      </c>
      <c r="N420" s="77">
        <v>0.0086</v>
      </c>
      <c r="O420" s="77">
        <f t="shared" si="20"/>
        <v>0.5104</v>
      </c>
      <c r="P420" s="77">
        <v>0.0257</v>
      </c>
      <c r="Q420" s="77">
        <v>0.0192</v>
      </c>
      <c r="R420" s="77">
        <v>0</v>
      </c>
      <c r="S420" s="77">
        <v>0</v>
      </c>
      <c r="T420" s="94">
        <v>0.993</v>
      </c>
      <c r="U420" s="5">
        <v>0.993</v>
      </c>
      <c r="V420" s="16">
        <f t="shared" si="22"/>
        <v>0.993</v>
      </c>
      <c r="W420" s="16">
        <f t="shared" si="21"/>
        <v>0</v>
      </c>
      <c r="X420" s="17"/>
      <c r="Y420" s="11"/>
    </row>
    <row r="421" spans="1:25" ht="11.25" customHeight="1">
      <c r="A421" s="202">
        <v>78</v>
      </c>
      <c r="B421" s="230" t="s">
        <v>78</v>
      </c>
      <c r="C421" s="76">
        <v>1</v>
      </c>
      <c r="D421" s="77">
        <v>0.1784</v>
      </c>
      <c r="E421" s="77">
        <v>0.1247</v>
      </c>
      <c r="F421" s="77">
        <v>0.0005</v>
      </c>
      <c r="G421" s="77">
        <v>0.0707</v>
      </c>
      <c r="H421" s="78">
        <v>0.0079</v>
      </c>
      <c r="I421" s="78">
        <v>0.0079</v>
      </c>
      <c r="J421" s="78">
        <v>0.0498</v>
      </c>
      <c r="K421" s="78">
        <v>0.0051</v>
      </c>
      <c r="L421" s="77">
        <v>0.0008</v>
      </c>
      <c r="M421" s="77">
        <v>0.0009</v>
      </c>
      <c r="N421" s="77">
        <v>0.0094</v>
      </c>
      <c r="O421" s="77">
        <f t="shared" si="20"/>
        <v>0.6065999999999998</v>
      </c>
      <c r="P421" s="77">
        <v>0.0199</v>
      </c>
      <c r="Q421" s="77">
        <v>0.0211</v>
      </c>
      <c r="R421" s="77">
        <v>0</v>
      </c>
      <c r="S421" s="77">
        <v>0</v>
      </c>
      <c r="T421" s="94">
        <v>1.033</v>
      </c>
      <c r="U421" s="5">
        <v>1.033</v>
      </c>
      <c r="V421" s="16">
        <f t="shared" si="22"/>
        <v>1.0329999999999997</v>
      </c>
      <c r="W421" s="16">
        <f t="shared" si="21"/>
        <v>0</v>
      </c>
      <c r="X421" s="17"/>
      <c r="Y421" s="11"/>
    </row>
    <row r="422" spans="1:25" ht="11.25" customHeight="1">
      <c r="A422" s="202"/>
      <c r="B422" s="230"/>
      <c r="C422" s="76">
        <v>2</v>
      </c>
      <c r="D422" s="77">
        <v>0.1784</v>
      </c>
      <c r="E422" s="77">
        <v>0.1247</v>
      </c>
      <c r="F422" s="77">
        <v>0.0005</v>
      </c>
      <c r="G422" s="77">
        <v>0.0707</v>
      </c>
      <c r="H422" s="78">
        <v>0.0079</v>
      </c>
      <c r="I422" s="78">
        <v>0.0079</v>
      </c>
      <c r="J422" s="78">
        <v>0.0498</v>
      </c>
      <c r="K422" s="78">
        <v>0.0051</v>
      </c>
      <c r="L422" s="77">
        <v>0.0008</v>
      </c>
      <c r="M422" s="77">
        <v>0.0009</v>
      </c>
      <c r="N422" s="77">
        <v>0.0094</v>
      </c>
      <c r="O422" s="77">
        <f t="shared" si="20"/>
        <v>0.5215999999999998</v>
      </c>
      <c r="P422" s="77">
        <v>0.0199</v>
      </c>
      <c r="Q422" s="77">
        <v>0.0211</v>
      </c>
      <c r="R422" s="77">
        <v>0</v>
      </c>
      <c r="S422" s="77">
        <v>0</v>
      </c>
      <c r="T422" s="94">
        <v>0.948</v>
      </c>
      <c r="U422" s="5">
        <v>0.948</v>
      </c>
      <c r="V422" s="16">
        <f t="shared" si="22"/>
        <v>0.948</v>
      </c>
      <c r="W422" s="16">
        <f t="shared" si="21"/>
        <v>0</v>
      </c>
      <c r="X422" s="17"/>
      <c r="Y422" s="11"/>
    </row>
    <row r="423" spans="1:25" ht="11.25" customHeight="1">
      <c r="A423" s="202"/>
      <c r="B423" s="230"/>
      <c r="C423" s="76">
        <v>3</v>
      </c>
      <c r="D423" s="77">
        <v>0.1784</v>
      </c>
      <c r="E423" s="77">
        <v>0.1247</v>
      </c>
      <c r="F423" s="77">
        <v>0.0005</v>
      </c>
      <c r="G423" s="77">
        <v>0.0707</v>
      </c>
      <c r="H423" s="78">
        <v>0.0079</v>
      </c>
      <c r="I423" s="78">
        <v>0.0079</v>
      </c>
      <c r="J423" s="78">
        <v>0.0498</v>
      </c>
      <c r="K423" s="78">
        <v>0.0051</v>
      </c>
      <c r="L423" s="77">
        <v>0.0008</v>
      </c>
      <c r="M423" s="77">
        <v>0.0009</v>
      </c>
      <c r="N423" s="77">
        <v>0.0094</v>
      </c>
      <c r="O423" s="77">
        <f t="shared" si="20"/>
        <v>0.4845999999999999</v>
      </c>
      <c r="P423" s="77">
        <v>0.0199</v>
      </c>
      <c r="Q423" s="77">
        <v>0.0211</v>
      </c>
      <c r="R423" s="77">
        <v>0</v>
      </c>
      <c r="S423" s="77">
        <v>0</v>
      </c>
      <c r="T423" s="94">
        <v>0.911</v>
      </c>
      <c r="U423" s="5">
        <v>0.911</v>
      </c>
      <c r="V423" s="16">
        <f t="shared" si="22"/>
        <v>0.911</v>
      </c>
      <c r="W423" s="16">
        <f t="shared" si="21"/>
        <v>0</v>
      </c>
      <c r="X423" s="17"/>
      <c r="Y423" s="11"/>
    </row>
    <row r="424" spans="1:25" s="19" customFormat="1" ht="11.25" customHeight="1">
      <c r="A424" s="202"/>
      <c r="B424" s="230"/>
      <c r="C424" s="79">
        <v>4</v>
      </c>
      <c r="D424" s="80">
        <v>0.17839893969516235</v>
      </c>
      <c r="E424" s="80">
        <v>0.12465738899933732</v>
      </c>
      <c r="F424" s="80">
        <v>0.0004930417495029821</v>
      </c>
      <c r="G424" s="80">
        <v>0.07071040424121935</v>
      </c>
      <c r="H424" s="81">
        <v>0.00793420035868905</v>
      </c>
      <c r="I424" s="81">
        <v>0.00793420035868905</v>
      </c>
      <c r="J424" s="81">
        <v>0.04978321793687246</v>
      </c>
      <c r="K424" s="81">
        <v>0.0050702510313547665</v>
      </c>
      <c r="L424" s="80">
        <v>0.0008217362491716369</v>
      </c>
      <c r="M424" s="80">
        <v>0.0009449966865473823</v>
      </c>
      <c r="N424" s="80">
        <v>0.00936779324055666</v>
      </c>
      <c r="O424" s="77">
        <f t="shared" si="20"/>
        <v>0.44160106030483764</v>
      </c>
      <c r="P424" s="80">
        <v>0.01988601722995361</v>
      </c>
      <c r="Q424" s="80">
        <v>0.021118621603711068</v>
      </c>
      <c r="R424" s="80">
        <v>0</v>
      </c>
      <c r="S424" s="80">
        <v>0</v>
      </c>
      <c r="T424" s="95">
        <v>0.868</v>
      </c>
      <c r="U424" s="18">
        <v>0.868</v>
      </c>
      <c r="V424" s="16">
        <f t="shared" si="22"/>
        <v>0.868</v>
      </c>
      <c r="W424" s="16">
        <f t="shared" si="21"/>
        <v>0</v>
      </c>
      <c r="X424" s="17"/>
      <c r="Y424" s="11"/>
    </row>
    <row r="425" spans="1:25" ht="11.25" customHeight="1">
      <c r="A425" s="202"/>
      <c r="B425" s="230"/>
      <c r="C425" s="76">
        <v>5</v>
      </c>
      <c r="D425" s="77">
        <v>0.1784</v>
      </c>
      <c r="E425" s="77">
        <v>0.1247</v>
      </c>
      <c r="F425" s="77">
        <v>0.0005</v>
      </c>
      <c r="G425" s="77">
        <v>0.0707</v>
      </c>
      <c r="H425" s="78">
        <v>0.0079</v>
      </c>
      <c r="I425" s="78">
        <v>0.0079</v>
      </c>
      <c r="J425" s="78">
        <v>0.0498</v>
      </c>
      <c r="K425" s="78">
        <v>0.0051</v>
      </c>
      <c r="L425" s="77">
        <v>0.0008</v>
      </c>
      <c r="M425" s="77">
        <v>0.0009</v>
      </c>
      <c r="N425" s="77">
        <v>0.0094</v>
      </c>
      <c r="O425" s="77">
        <f t="shared" si="20"/>
        <v>0.5265999999999998</v>
      </c>
      <c r="P425" s="77">
        <v>0.0199</v>
      </c>
      <c r="Q425" s="77">
        <v>0.0211</v>
      </c>
      <c r="R425" s="77">
        <v>0</v>
      </c>
      <c r="S425" s="77">
        <v>0</v>
      </c>
      <c r="T425" s="94">
        <v>0.953</v>
      </c>
      <c r="U425" s="5">
        <v>0.953</v>
      </c>
      <c r="V425" s="16">
        <f t="shared" si="22"/>
        <v>0.953</v>
      </c>
      <c r="W425" s="16">
        <f t="shared" si="21"/>
        <v>0</v>
      </c>
      <c r="X425" s="17"/>
      <c r="Y425" s="11"/>
    </row>
    <row r="426" spans="1:25" ht="11.25" customHeight="1">
      <c r="A426" s="202"/>
      <c r="B426" s="230"/>
      <c r="C426" s="76">
        <v>6</v>
      </c>
      <c r="D426" s="77">
        <v>0.1784</v>
      </c>
      <c r="E426" s="77">
        <v>0.1247</v>
      </c>
      <c r="F426" s="77">
        <v>0.0005</v>
      </c>
      <c r="G426" s="77">
        <v>0.0707</v>
      </c>
      <c r="H426" s="78">
        <v>0.0079</v>
      </c>
      <c r="I426" s="78">
        <v>0.0079</v>
      </c>
      <c r="J426" s="78">
        <v>0.0498</v>
      </c>
      <c r="K426" s="78">
        <v>0.0051</v>
      </c>
      <c r="L426" s="77">
        <v>0.0008</v>
      </c>
      <c r="M426" s="77">
        <v>0.0009</v>
      </c>
      <c r="N426" s="77">
        <v>0.0094</v>
      </c>
      <c r="O426" s="77">
        <f t="shared" si="20"/>
        <v>0.5645999999999999</v>
      </c>
      <c r="P426" s="77">
        <v>0.0199</v>
      </c>
      <c r="Q426" s="77">
        <v>0.0211</v>
      </c>
      <c r="R426" s="77">
        <v>0</v>
      </c>
      <c r="S426" s="77">
        <v>0</v>
      </c>
      <c r="T426" s="94">
        <v>0.991</v>
      </c>
      <c r="U426" s="5">
        <v>0.991</v>
      </c>
      <c r="V426" s="16">
        <f t="shared" si="22"/>
        <v>0.991</v>
      </c>
      <c r="W426" s="16">
        <f t="shared" si="21"/>
        <v>0</v>
      </c>
      <c r="X426" s="17"/>
      <c r="Y426" s="11"/>
    </row>
    <row r="427" spans="1:25" ht="11.25" customHeight="1">
      <c r="A427" s="202">
        <v>79</v>
      </c>
      <c r="B427" s="230" t="s">
        <v>79</v>
      </c>
      <c r="C427" s="76">
        <v>1</v>
      </c>
      <c r="D427" s="77">
        <v>0.1849</v>
      </c>
      <c r="E427" s="77">
        <v>0.1292</v>
      </c>
      <c r="F427" s="77">
        <v>0.0005</v>
      </c>
      <c r="G427" s="77">
        <v>0.0733</v>
      </c>
      <c r="H427" s="78">
        <v>0.0082</v>
      </c>
      <c r="I427" s="78">
        <v>0.0082</v>
      </c>
      <c r="J427" s="78">
        <v>0.0516</v>
      </c>
      <c r="K427" s="78">
        <v>0.0053</v>
      </c>
      <c r="L427" s="77">
        <v>0.0008</v>
      </c>
      <c r="M427" s="77">
        <v>0.001</v>
      </c>
      <c r="N427" s="77">
        <v>0.0095</v>
      </c>
      <c r="O427" s="77">
        <f t="shared" si="20"/>
        <v>0.5952999999999998</v>
      </c>
      <c r="P427" s="77">
        <v>0.0206</v>
      </c>
      <c r="Q427" s="77">
        <v>0.0199</v>
      </c>
      <c r="R427" s="77">
        <v>0</v>
      </c>
      <c r="S427" s="77">
        <v>0</v>
      </c>
      <c r="T427" s="94">
        <v>1.035</v>
      </c>
      <c r="U427" s="5">
        <v>1.035</v>
      </c>
      <c r="V427" s="16">
        <f t="shared" si="22"/>
        <v>1.035</v>
      </c>
      <c r="W427" s="16">
        <f t="shared" si="21"/>
        <v>0</v>
      </c>
      <c r="X427" s="17"/>
      <c r="Y427" s="11"/>
    </row>
    <row r="428" spans="1:25" ht="11.25" customHeight="1">
      <c r="A428" s="202"/>
      <c r="B428" s="230"/>
      <c r="C428" s="76">
        <v>2</v>
      </c>
      <c r="D428" s="77">
        <v>0.1849</v>
      </c>
      <c r="E428" s="77">
        <v>0.1292</v>
      </c>
      <c r="F428" s="77">
        <v>0.0005</v>
      </c>
      <c r="G428" s="77">
        <v>0.0733</v>
      </c>
      <c r="H428" s="78">
        <v>0.0082</v>
      </c>
      <c r="I428" s="78">
        <v>0.0082</v>
      </c>
      <c r="J428" s="78">
        <v>0.0516</v>
      </c>
      <c r="K428" s="78">
        <v>0.0053</v>
      </c>
      <c r="L428" s="77">
        <v>0.0008</v>
      </c>
      <c r="M428" s="77">
        <v>0.001</v>
      </c>
      <c r="N428" s="77">
        <v>0.0095</v>
      </c>
      <c r="O428" s="77">
        <f t="shared" si="20"/>
        <v>0.5102999999999999</v>
      </c>
      <c r="P428" s="77">
        <v>0.0206</v>
      </c>
      <c r="Q428" s="77">
        <v>0.0199</v>
      </c>
      <c r="R428" s="77">
        <v>0</v>
      </c>
      <c r="S428" s="77">
        <v>0</v>
      </c>
      <c r="T428" s="94">
        <v>0.95</v>
      </c>
      <c r="U428" s="5">
        <v>0.95</v>
      </c>
      <c r="V428" s="16">
        <f t="shared" si="22"/>
        <v>0.95</v>
      </c>
      <c r="W428" s="16">
        <f t="shared" si="21"/>
        <v>0</v>
      </c>
      <c r="X428" s="17"/>
      <c r="Y428" s="11"/>
    </row>
    <row r="429" spans="1:25" ht="11.25" customHeight="1">
      <c r="A429" s="202"/>
      <c r="B429" s="230"/>
      <c r="C429" s="76">
        <v>3</v>
      </c>
      <c r="D429" s="77">
        <v>0.1849</v>
      </c>
      <c r="E429" s="77">
        <v>0.1292</v>
      </c>
      <c r="F429" s="77">
        <v>0.0005</v>
      </c>
      <c r="G429" s="77">
        <v>0.0733</v>
      </c>
      <c r="H429" s="78">
        <v>0.0082</v>
      </c>
      <c r="I429" s="78">
        <v>0.0082</v>
      </c>
      <c r="J429" s="78">
        <v>0.0516</v>
      </c>
      <c r="K429" s="78">
        <v>0.0053</v>
      </c>
      <c r="L429" s="77">
        <v>0.0008</v>
      </c>
      <c r="M429" s="77">
        <v>0.001</v>
      </c>
      <c r="N429" s="77">
        <v>0.0095</v>
      </c>
      <c r="O429" s="77">
        <f t="shared" si="20"/>
        <v>0.47329999999999994</v>
      </c>
      <c r="P429" s="77">
        <v>0.0206</v>
      </c>
      <c r="Q429" s="77">
        <v>0.0199</v>
      </c>
      <c r="R429" s="77">
        <v>0</v>
      </c>
      <c r="S429" s="77">
        <v>0</v>
      </c>
      <c r="T429" s="94">
        <v>0.913</v>
      </c>
      <c r="U429" s="5">
        <v>0.913</v>
      </c>
      <c r="V429" s="16">
        <f t="shared" si="22"/>
        <v>0.913</v>
      </c>
      <c r="W429" s="16">
        <f t="shared" si="21"/>
        <v>0</v>
      </c>
      <c r="X429" s="17"/>
      <c r="Y429" s="11"/>
    </row>
    <row r="430" spans="1:25" s="19" customFormat="1" ht="11.25" customHeight="1">
      <c r="A430" s="202"/>
      <c r="B430" s="230"/>
      <c r="C430" s="79">
        <v>4</v>
      </c>
      <c r="D430" s="80">
        <v>0.18486505989320248</v>
      </c>
      <c r="E430" s="80">
        <v>0.12920046182710349</v>
      </c>
      <c r="F430" s="80">
        <v>0.0005022369750324722</v>
      </c>
      <c r="G430" s="80">
        <v>0.07328474527348823</v>
      </c>
      <c r="H430" s="81">
        <v>0.008221642932984882</v>
      </c>
      <c r="I430" s="81">
        <v>0.008221642932984882</v>
      </c>
      <c r="J430" s="81">
        <v>0.05158677918735611</v>
      </c>
      <c r="K430" s="81">
        <v>0.005253937596212264</v>
      </c>
      <c r="L430" s="80">
        <v>0.0008370616250541204</v>
      </c>
      <c r="M430" s="80">
        <v>0.0009626208688122385</v>
      </c>
      <c r="N430" s="80">
        <v>0.009500649444364268</v>
      </c>
      <c r="O430" s="77">
        <f t="shared" si="20"/>
        <v>0.430375234521576</v>
      </c>
      <c r="P430" s="80">
        <v>0.02059171597633136</v>
      </c>
      <c r="Q430" s="80">
        <v>0.01988021359503536</v>
      </c>
      <c r="R430" s="80">
        <v>0</v>
      </c>
      <c r="S430" s="80">
        <v>0</v>
      </c>
      <c r="T430" s="95">
        <v>0.87</v>
      </c>
      <c r="U430" s="18">
        <v>0.87</v>
      </c>
      <c r="V430" s="16">
        <f t="shared" si="22"/>
        <v>0.87</v>
      </c>
      <c r="W430" s="16">
        <f t="shared" si="21"/>
        <v>0</v>
      </c>
      <c r="X430" s="17"/>
      <c r="Y430" s="11"/>
    </row>
    <row r="431" spans="1:25" ht="11.25" customHeight="1">
      <c r="A431" s="202"/>
      <c r="B431" s="230"/>
      <c r="C431" s="76">
        <v>5</v>
      </c>
      <c r="D431" s="77">
        <v>0.1849</v>
      </c>
      <c r="E431" s="77">
        <v>0.1292</v>
      </c>
      <c r="F431" s="77">
        <v>0.0005</v>
      </c>
      <c r="G431" s="77">
        <v>0.0733</v>
      </c>
      <c r="H431" s="78">
        <v>0.0082</v>
      </c>
      <c r="I431" s="78">
        <v>0.0082</v>
      </c>
      <c r="J431" s="78">
        <v>0.0516</v>
      </c>
      <c r="K431" s="78">
        <v>0.0053</v>
      </c>
      <c r="L431" s="77">
        <v>0.0008</v>
      </c>
      <c r="M431" s="77">
        <v>0.001</v>
      </c>
      <c r="N431" s="77">
        <v>0.0095</v>
      </c>
      <c r="O431" s="77">
        <f t="shared" si="20"/>
        <v>0.5152999999999999</v>
      </c>
      <c r="P431" s="77">
        <v>0.0206</v>
      </c>
      <c r="Q431" s="77">
        <v>0.0199</v>
      </c>
      <c r="R431" s="77">
        <v>0</v>
      </c>
      <c r="S431" s="77">
        <v>0</v>
      </c>
      <c r="T431" s="94">
        <v>0.955</v>
      </c>
      <c r="U431" s="5">
        <v>0.955</v>
      </c>
      <c r="V431" s="16">
        <f t="shared" si="22"/>
        <v>0.9549999999999998</v>
      </c>
      <c r="W431" s="16">
        <f t="shared" si="21"/>
        <v>0</v>
      </c>
      <c r="X431" s="17"/>
      <c r="Y431" s="11"/>
    </row>
    <row r="432" spans="1:25" ht="11.25" customHeight="1">
      <c r="A432" s="202"/>
      <c r="B432" s="230"/>
      <c r="C432" s="76">
        <v>6</v>
      </c>
      <c r="D432" s="77">
        <v>0.1849</v>
      </c>
      <c r="E432" s="77">
        <v>0.1292</v>
      </c>
      <c r="F432" s="77">
        <v>0.0005</v>
      </c>
      <c r="G432" s="77">
        <v>0.0733</v>
      </c>
      <c r="H432" s="78">
        <v>0.0082</v>
      </c>
      <c r="I432" s="78">
        <v>0.0082</v>
      </c>
      <c r="J432" s="78">
        <v>0.0516</v>
      </c>
      <c r="K432" s="78">
        <v>0.0053</v>
      </c>
      <c r="L432" s="77">
        <v>0.0008</v>
      </c>
      <c r="M432" s="77">
        <v>0.001</v>
      </c>
      <c r="N432" s="77">
        <v>0.0095</v>
      </c>
      <c r="O432" s="77">
        <f t="shared" si="20"/>
        <v>0.5532999999999999</v>
      </c>
      <c r="P432" s="77">
        <v>0.0206</v>
      </c>
      <c r="Q432" s="77">
        <v>0.0199</v>
      </c>
      <c r="R432" s="77">
        <v>0</v>
      </c>
      <c r="S432" s="77">
        <v>0</v>
      </c>
      <c r="T432" s="94">
        <v>0.993</v>
      </c>
      <c r="U432" s="5">
        <v>0.993</v>
      </c>
      <c r="V432" s="16">
        <f t="shared" si="22"/>
        <v>0.9929999999999999</v>
      </c>
      <c r="W432" s="16">
        <f t="shared" si="21"/>
        <v>0</v>
      </c>
      <c r="X432" s="17"/>
      <c r="Y432" s="11"/>
    </row>
    <row r="433" spans="1:25" ht="11.25" customHeight="1">
      <c r="A433" s="202">
        <v>80</v>
      </c>
      <c r="B433" s="230" t="s">
        <v>80</v>
      </c>
      <c r="C433" s="76">
        <v>1</v>
      </c>
      <c r="D433" s="77">
        <v>0.1836</v>
      </c>
      <c r="E433" s="77">
        <v>0.1283</v>
      </c>
      <c r="F433" s="77">
        <v>0.0005</v>
      </c>
      <c r="G433" s="77">
        <v>0.0728</v>
      </c>
      <c r="H433" s="78">
        <v>0.0082</v>
      </c>
      <c r="I433" s="78">
        <v>0.0082</v>
      </c>
      <c r="J433" s="78">
        <v>0.0512</v>
      </c>
      <c r="K433" s="78">
        <v>0.0052</v>
      </c>
      <c r="L433" s="77">
        <v>0.0009</v>
      </c>
      <c r="M433" s="77">
        <v>0.0009</v>
      </c>
      <c r="N433" s="77">
        <v>0.0097</v>
      </c>
      <c r="O433" s="77">
        <f t="shared" si="20"/>
        <v>0.5945999999999999</v>
      </c>
      <c r="P433" s="77">
        <v>0.0204</v>
      </c>
      <c r="Q433" s="77">
        <v>0.0233</v>
      </c>
      <c r="R433" s="77">
        <v>0</v>
      </c>
      <c r="S433" s="77">
        <v>0</v>
      </c>
      <c r="T433" s="94">
        <v>1.035</v>
      </c>
      <c r="U433" s="5">
        <v>1.035</v>
      </c>
      <c r="V433" s="16">
        <f t="shared" si="22"/>
        <v>1.035</v>
      </c>
      <c r="W433" s="16">
        <f t="shared" si="21"/>
        <v>0</v>
      </c>
      <c r="X433" s="17"/>
      <c r="Y433" s="11"/>
    </row>
    <row r="434" spans="1:25" ht="11.25" customHeight="1">
      <c r="A434" s="202"/>
      <c r="B434" s="230"/>
      <c r="C434" s="76">
        <v>2</v>
      </c>
      <c r="D434" s="77">
        <v>0.1836</v>
      </c>
      <c r="E434" s="77">
        <v>0.1283</v>
      </c>
      <c r="F434" s="77">
        <v>0.0005</v>
      </c>
      <c r="G434" s="77">
        <v>0.0728</v>
      </c>
      <c r="H434" s="78">
        <v>0.0082</v>
      </c>
      <c r="I434" s="78">
        <v>0.0082</v>
      </c>
      <c r="J434" s="78">
        <v>0.0512</v>
      </c>
      <c r="K434" s="78">
        <v>0.0052</v>
      </c>
      <c r="L434" s="77">
        <v>0.0009</v>
      </c>
      <c r="M434" s="77">
        <v>0.0009</v>
      </c>
      <c r="N434" s="77">
        <v>0.0097</v>
      </c>
      <c r="O434" s="77">
        <f t="shared" si="20"/>
        <v>0.5095999999999999</v>
      </c>
      <c r="P434" s="77">
        <v>0.0204</v>
      </c>
      <c r="Q434" s="77">
        <v>0.0233</v>
      </c>
      <c r="R434" s="77">
        <v>0</v>
      </c>
      <c r="S434" s="77">
        <v>0</v>
      </c>
      <c r="T434" s="94">
        <v>0.95</v>
      </c>
      <c r="U434" s="5">
        <v>0.95</v>
      </c>
      <c r="V434" s="16">
        <f t="shared" si="22"/>
        <v>0.9499999999999998</v>
      </c>
      <c r="W434" s="16">
        <f t="shared" si="21"/>
        <v>0</v>
      </c>
      <c r="X434" s="17"/>
      <c r="Y434" s="11"/>
    </row>
    <row r="435" spans="1:25" ht="11.25" customHeight="1">
      <c r="A435" s="202"/>
      <c r="B435" s="230"/>
      <c r="C435" s="76">
        <v>3</v>
      </c>
      <c r="D435" s="77">
        <v>0.1836</v>
      </c>
      <c r="E435" s="77">
        <v>0.1283</v>
      </c>
      <c r="F435" s="77">
        <v>0.0005</v>
      </c>
      <c r="G435" s="77">
        <v>0.0728</v>
      </c>
      <c r="H435" s="78">
        <v>0.0082</v>
      </c>
      <c r="I435" s="78">
        <v>0.0082</v>
      </c>
      <c r="J435" s="78">
        <v>0.0512</v>
      </c>
      <c r="K435" s="78">
        <v>0.0052</v>
      </c>
      <c r="L435" s="77">
        <v>0.0009</v>
      </c>
      <c r="M435" s="77">
        <v>0.0009</v>
      </c>
      <c r="N435" s="77">
        <v>0.0097</v>
      </c>
      <c r="O435" s="77">
        <f t="shared" si="20"/>
        <v>0.4726</v>
      </c>
      <c r="P435" s="77">
        <v>0.0204</v>
      </c>
      <c r="Q435" s="77">
        <v>0.0233</v>
      </c>
      <c r="R435" s="77">
        <v>0</v>
      </c>
      <c r="S435" s="77">
        <v>0</v>
      </c>
      <c r="T435" s="94">
        <v>0.913</v>
      </c>
      <c r="U435" s="5">
        <v>0.913</v>
      </c>
      <c r="V435" s="16">
        <f t="shared" si="22"/>
        <v>0.9129999999999999</v>
      </c>
      <c r="W435" s="16">
        <f t="shared" si="21"/>
        <v>0</v>
      </c>
      <c r="X435" s="17"/>
      <c r="Y435" s="11"/>
    </row>
    <row r="436" spans="1:25" s="19" customFormat="1" ht="11.25" customHeight="1">
      <c r="A436" s="202"/>
      <c r="B436" s="230"/>
      <c r="C436" s="79">
        <v>4</v>
      </c>
      <c r="D436" s="80">
        <v>0.18355023501762632</v>
      </c>
      <c r="E436" s="80">
        <v>0.12825940070505285</v>
      </c>
      <c r="F436" s="80">
        <v>0.0005111633372502937</v>
      </c>
      <c r="G436" s="80">
        <v>0.07275558166862514</v>
      </c>
      <c r="H436" s="81">
        <v>0.008163373318949712</v>
      </c>
      <c r="I436" s="81">
        <v>0.008163373318949712</v>
      </c>
      <c r="J436" s="81">
        <v>0.05122116592282173</v>
      </c>
      <c r="K436" s="81">
        <v>0.005216701131628292</v>
      </c>
      <c r="L436" s="80">
        <v>0.0008519388954171561</v>
      </c>
      <c r="M436" s="80">
        <v>0.0009371327849588719</v>
      </c>
      <c r="N436" s="80">
        <v>0.00971210340775558</v>
      </c>
      <c r="O436" s="77">
        <f t="shared" si="20"/>
        <v>0.42971797884841356</v>
      </c>
      <c r="P436" s="80">
        <v>0.02044653349001175</v>
      </c>
      <c r="Q436" s="80">
        <v>0.023257931844888367</v>
      </c>
      <c r="R436" s="80">
        <v>0</v>
      </c>
      <c r="S436" s="80">
        <v>0</v>
      </c>
      <c r="T436" s="95">
        <v>0.87</v>
      </c>
      <c r="U436" s="18">
        <v>0.87</v>
      </c>
      <c r="V436" s="16">
        <f t="shared" si="22"/>
        <v>0.87</v>
      </c>
      <c r="W436" s="16">
        <f t="shared" si="21"/>
        <v>0</v>
      </c>
      <c r="X436" s="17"/>
      <c r="Y436" s="11"/>
    </row>
    <row r="437" spans="1:25" ht="11.25" customHeight="1">
      <c r="A437" s="202"/>
      <c r="B437" s="230"/>
      <c r="C437" s="76">
        <v>5</v>
      </c>
      <c r="D437" s="77">
        <v>0.1836</v>
      </c>
      <c r="E437" s="77">
        <v>0.1283</v>
      </c>
      <c r="F437" s="77">
        <v>0.0005</v>
      </c>
      <c r="G437" s="77">
        <v>0.0728</v>
      </c>
      <c r="H437" s="78">
        <v>0.0082</v>
      </c>
      <c r="I437" s="78">
        <v>0.0082</v>
      </c>
      <c r="J437" s="78">
        <v>0.0512</v>
      </c>
      <c r="K437" s="78">
        <v>0.0052</v>
      </c>
      <c r="L437" s="77">
        <v>0.0009</v>
      </c>
      <c r="M437" s="77">
        <v>0.0009</v>
      </c>
      <c r="N437" s="77">
        <v>0.0097</v>
      </c>
      <c r="O437" s="77">
        <f t="shared" si="20"/>
        <v>0.5146</v>
      </c>
      <c r="P437" s="77">
        <v>0.0204</v>
      </c>
      <c r="Q437" s="77">
        <v>0.0233</v>
      </c>
      <c r="R437" s="77">
        <v>0</v>
      </c>
      <c r="S437" s="77">
        <v>0</v>
      </c>
      <c r="T437" s="94">
        <v>0.955</v>
      </c>
      <c r="U437" s="5">
        <v>0.955</v>
      </c>
      <c r="V437" s="16">
        <f t="shared" si="22"/>
        <v>0.955</v>
      </c>
      <c r="W437" s="16">
        <f t="shared" si="21"/>
        <v>0</v>
      </c>
      <c r="X437" s="17"/>
      <c r="Y437" s="11"/>
    </row>
    <row r="438" spans="1:25" ht="11.25" customHeight="1">
      <c r="A438" s="202"/>
      <c r="B438" s="230"/>
      <c r="C438" s="76">
        <v>6</v>
      </c>
      <c r="D438" s="77">
        <v>0.1836</v>
      </c>
      <c r="E438" s="77">
        <v>0.1283</v>
      </c>
      <c r="F438" s="77">
        <v>0.0005</v>
      </c>
      <c r="G438" s="77">
        <v>0.0728</v>
      </c>
      <c r="H438" s="78">
        <v>0.0082</v>
      </c>
      <c r="I438" s="78">
        <v>0.0082</v>
      </c>
      <c r="J438" s="78">
        <v>0.0512</v>
      </c>
      <c r="K438" s="78">
        <v>0.0052</v>
      </c>
      <c r="L438" s="77">
        <v>0.0009</v>
      </c>
      <c r="M438" s="77">
        <v>0.0009</v>
      </c>
      <c r="N438" s="77">
        <v>0.0097</v>
      </c>
      <c r="O438" s="77">
        <f t="shared" si="20"/>
        <v>0.5526</v>
      </c>
      <c r="P438" s="77">
        <v>0.0204</v>
      </c>
      <c r="Q438" s="77">
        <v>0.0233</v>
      </c>
      <c r="R438" s="77">
        <v>0</v>
      </c>
      <c r="S438" s="77">
        <v>0</v>
      </c>
      <c r="T438" s="94">
        <v>0.993</v>
      </c>
      <c r="U438" s="5">
        <v>0.993</v>
      </c>
      <c r="V438" s="16">
        <f t="shared" si="22"/>
        <v>0.993</v>
      </c>
      <c r="W438" s="16">
        <f t="shared" si="21"/>
        <v>0</v>
      </c>
      <c r="X438" s="17"/>
      <c r="Y438" s="11"/>
    </row>
    <row r="439" spans="1:25" ht="11.25" customHeight="1">
      <c r="A439" s="202">
        <v>81</v>
      </c>
      <c r="B439" s="230" t="s">
        <v>81</v>
      </c>
      <c r="C439" s="76">
        <v>1</v>
      </c>
      <c r="D439" s="77">
        <v>0.1866</v>
      </c>
      <c r="E439" s="77">
        <v>0.1304</v>
      </c>
      <c r="F439" s="77">
        <v>0.0005</v>
      </c>
      <c r="G439" s="77">
        <v>0.0739</v>
      </c>
      <c r="H439" s="78">
        <v>0.0083</v>
      </c>
      <c r="I439" s="78">
        <v>0.0083</v>
      </c>
      <c r="J439" s="78">
        <v>0.0521</v>
      </c>
      <c r="K439" s="78">
        <v>0.0053</v>
      </c>
      <c r="L439" s="77">
        <v>0.0009</v>
      </c>
      <c r="M439" s="77">
        <v>0.001</v>
      </c>
      <c r="N439" s="77">
        <v>0.0092</v>
      </c>
      <c r="O439" s="77">
        <f t="shared" si="20"/>
        <v>0.5922</v>
      </c>
      <c r="P439" s="77">
        <v>0.0208</v>
      </c>
      <c r="Q439" s="77">
        <v>0.0195</v>
      </c>
      <c r="R439" s="77">
        <v>0</v>
      </c>
      <c r="S439" s="77">
        <v>0</v>
      </c>
      <c r="T439" s="94">
        <v>1.035</v>
      </c>
      <c r="U439" s="5">
        <v>1.035</v>
      </c>
      <c r="V439" s="16">
        <f t="shared" si="22"/>
        <v>1.035</v>
      </c>
      <c r="W439" s="16">
        <f t="shared" si="21"/>
        <v>0</v>
      </c>
      <c r="X439" s="17"/>
      <c r="Y439" s="11"/>
    </row>
    <row r="440" spans="1:25" ht="11.25" customHeight="1">
      <c r="A440" s="202"/>
      <c r="B440" s="230"/>
      <c r="C440" s="76">
        <v>2</v>
      </c>
      <c r="D440" s="77">
        <v>0.1866</v>
      </c>
      <c r="E440" s="77">
        <v>0.1304</v>
      </c>
      <c r="F440" s="77">
        <v>0.0005</v>
      </c>
      <c r="G440" s="77">
        <v>0.0739</v>
      </c>
      <c r="H440" s="78">
        <v>0.0083</v>
      </c>
      <c r="I440" s="78">
        <v>0.0083</v>
      </c>
      <c r="J440" s="78">
        <v>0.0521</v>
      </c>
      <c r="K440" s="78">
        <v>0.0053</v>
      </c>
      <c r="L440" s="77">
        <v>0.0009</v>
      </c>
      <c r="M440" s="77">
        <v>0.001</v>
      </c>
      <c r="N440" s="77">
        <v>0.0092</v>
      </c>
      <c r="O440" s="77">
        <f t="shared" si="20"/>
        <v>0.5072</v>
      </c>
      <c r="P440" s="77">
        <v>0.0208</v>
      </c>
      <c r="Q440" s="77">
        <v>0.0195</v>
      </c>
      <c r="R440" s="77">
        <v>0</v>
      </c>
      <c r="S440" s="77">
        <v>0</v>
      </c>
      <c r="T440" s="94">
        <v>0.95</v>
      </c>
      <c r="U440" s="5">
        <v>0.95</v>
      </c>
      <c r="V440" s="16">
        <f t="shared" si="22"/>
        <v>0.95</v>
      </c>
      <c r="W440" s="16">
        <f t="shared" si="21"/>
        <v>0</v>
      </c>
      <c r="X440" s="17"/>
      <c r="Y440" s="11"/>
    </row>
    <row r="441" spans="1:25" ht="11.25" customHeight="1">
      <c r="A441" s="202"/>
      <c r="B441" s="230"/>
      <c r="C441" s="76">
        <v>3</v>
      </c>
      <c r="D441" s="77">
        <v>0.1866</v>
      </c>
      <c r="E441" s="77">
        <v>0.1304</v>
      </c>
      <c r="F441" s="77">
        <v>0.0005</v>
      </c>
      <c r="G441" s="77">
        <v>0.0739</v>
      </c>
      <c r="H441" s="78">
        <v>0.0083</v>
      </c>
      <c r="I441" s="78">
        <v>0.0083</v>
      </c>
      <c r="J441" s="78">
        <v>0.0521</v>
      </c>
      <c r="K441" s="78">
        <v>0.0053</v>
      </c>
      <c r="L441" s="77">
        <v>0.0009</v>
      </c>
      <c r="M441" s="77">
        <v>0.001</v>
      </c>
      <c r="N441" s="77">
        <v>0.0092</v>
      </c>
      <c r="O441" s="77">
        <f t="shared" si="20"/>
        <v>0.47020000000000006</v>
      </c>
      <c r="P441" s="77">
        <v>0.0208</v>
      </c>
      <c r="Q441" s="77">
        <v>0.0195</v>
      </c>
      <c r="R441" s="77">
        <v>0</v>
      </c>
      <c r="S441" s="77">
        <v>0</v>
      </c>
      <c r="T441" s="94">
        <v>0.913</v>
      </c>
      <c r="U441" s="5">
        <v>0.913</v>
      </c>
      <c r="V441" s="16">
        <f t="shared" si="22"/>
        <v>0.913</v>
      </c>
      <c r="W441" s="16">
        <f t="shared" si="21"/>
        <v>0</v>
      </c>
      <c r="X441" s="17"/>
      <c r="Y441" s="11"/>
    </row>
    <row r="442" spans="1:25" s="19" customFormat="1" ht="11.25" customHeight="1">
      <c r="A442" s="202"/>
      <c r="B442" s="230"/>
      <c r="C442" s="79">
        <v>4</v>
      </c>
      <c r="D442" s="80">
        <v>0.18662810463688734</v>
      </c>
      <c r="E442" s="80">
        <v>0.13038908301067145</v>
      </c>
      <c r="F442" s="80">
        <v>0.000492964397015771</v>
      </c>
      <c r="G442" s="80">
        <v>0.07394465955236566</v>
      </c>
      <c r="H442" s="81">
        <v>0.008297664823915196</v>
      </c>
      <c r="I442" s="81">
        <v>0.008297664823915196</v>
      </c>
      <c r="J442" s="81">
        <v>0.05206377928731103</v>
      </c>
      <c r="K442" s="81">
        <v>0.005302518430255968</v>
      </c>
      <c r="L442" s="80">
        <v>0.0008626876947775994</v>
      </c>
      <c r="M442" s="80">
        <v>0.000985928794031542</v>
      </c>
      <c r="N442" s="80">
        <v>0.009243082444045708</v>
      </c>
      <c r="O442" s="77">
        <f t="shared" si="20"/>
        <v>0.4271947303805836</v>
      </c>
      <c r="P442" s="80">
        <v>0.02078666540749835</v>
      </c>
      <c r="Q442" s="80">
        <v>0.019472093682122958</v>
      </c>
      <c r="R442" s="80">
        <v>0</v>
      </c>
      <c r="S442" s="80">
        <v>0</v>
      </c>
      <c r="T442" s="95">
        <v>0.87</v>
      </c>
      <c r="U442" s="18">
        <v>0.87</v>
      </c>
      <c r="V442" s="16">
        <f t="shared" si="22"/>
        <v>0.87</v>
      </c>
      <c r="W442" s="16">
        <f t="shared" si="21"/>
        <v>0</v>
      </c>
      <c r="X442" s="17"/>
      <c r="Y442" s="11"/>
    </row>
    <row r="443" spans="1:25" ht="11.25" customHeight="1">
      <c r="A443" s="202"/>
      <c r="B443" s="230"/>
      <c r="C443" s="76">
        <v>5</v>
      </c>
      <c r="D443" s="77">
        <v>0.1866</v>
      </c>
      <c r="E443" s="77">
        <v>0.1304</v>
      </c>
      <c r="F443" s="77">
        <v>0.0005</v>
      </c>
      <c r="G443" s="77">
        <v>0.0739</v>
      </c>
      <c r="H443" s="78">
        <v>0.0083</v>
      </c>
      <c r="I443" s="78">
        <v>0.0083</v>
      </c>
      <c r="J443" s="78">
        <v>0.0521</v>
      </c>
      <c r="K443" s="78">
        <v>0.0053</v>
      </c>
      <c r="L443" s="77">
        <v>0.0009</v>
      </c>
      <c r="M443" s="77">
        <v>0.001</v>
      </c>
      <c r="N443" s="77">
        <v>0.0092</v>
      </c>
      <c r="O443" s="77">
        <f t="shared" si="20"/>
        <v>0.5122</v>
      </c>
      <c r="P443" s="77">
        <v>0.0208</v>
      </c>
      <c r="Q443" s="77">
        <v>0.0195</v>
      </c>
      <c r="R443" s="77">
        <v>0</v>
      </c>
      <c r="S443" s="77">
        <v>0</v>
      </c>
      <c r="T443" s="94">
        <v>0.955</v>
      </c>
      <c r="U443" s="5">
        <v>0.955</v>
      </c>
      <c r="V443" s="16">
        <f t="shared" si="22"/>
        <v>0.955</v>
      </c>
      <c r="W443" s="16">
        <f t="shared" si="21"/>
        <v>0</v>
      </c>
      <c r="X443" s="17"/>
      <c r="Y443" s="11"/>
    </row>
    <row r="444" spans="1:25" ht="11.25" customHeight="1">
      <c r="A444" s="202"/>
      <c r="B444" s="230"/>
      <c r="C444" s="76">
        <v>6</v>
      </c>
      <c r="D444" s="77">
        <v>0.1866</v>
      </c>
      <c r="E444" s="77">
        <v>0.1304</v>
      </c>
      <c r="F444" s="77">
        <v>0.0005</v>
      </c>
      <c r="G444" s="77">
        <v>0.0739</v>
      </c>
      <c r="H444" s="78">
        <v>0.0083</v>
      </c>
      <c r="I444" s="78">
        <v>0.0083</v>
      </c>
      <c r="J444" s="78">
        <v>0.0521</v>
      </c>
      <c r="K444" s="78">
        <v>0.0053</v>
      </c>
      <c r="L444" s="77">
        <v>0.0009</v>
      </c>
      <c r="M444" s="77">
        <v>0.001</v>
      </c>
      <c r="N444" s="77">
        <v>0.0092</v>
      </c>
      <c r="O444" s="77">
        <f t="shared" si="20"/>
        <v>0.5502</v>
      </c>
      <c r="P444" s="77">
        <v>0.0208</v>
      </c>
      <c r="Q444" s="77">
        <v>0.0195</v>
      </c>
      <c r="R444" s="77">
        <v>0</v>
      </c>
      <c r="S444" s="77">
        <v>0</v>
      </c>
      <c r="T444" s="94">
        <v>0.993</v>
      </c>
      <c r="U444" s="5">
        <v>0.993</v>
      </c>
      <c r="V444" s="16">
        <f t="shared" si="22"/>
        <v>0.993</v>
      </c>
      <c r="W444" s="16">
        <f t="shared" si="21"/>
        <v>0</v>
      </c>
      <c r="X444" s="17"/>
      <c r="Y444" s="11"/>
    </row>
    <row r="445" spans="1:25" ht="11.25" customHeight="1">
      <c r="A445" s="202">
        <v>82</v>
      </c>
      <c r="B445" s="230" t="s">
        <v>82</v>
      </c>
      <c r="C445" s="76">
        <v>1</v>
      </c>
      <c r="D445" s="77">
        <v>0.3214</v>
      </c>
      <c r="E445" s="77">
        <v>0.1424</v>
      </c>
      <c r="F445" s="77">
        <v>0.0002</v>
      </c>
      <c r="G445" s="77">
        <v>0.0242</v>
      </c>
      <c r="H445" s="78">
        <v>0.0037</v>
      </c>
      <c r="I445" s="78">
        <v>0.0037</v>
      </c>
      <c r="J445" s="78">
        <v>0.0135</v>
      </c>
      <c r="K445" s="78">
        <v>0.0033</v>
      </c>
      <c r="L445" s="77">
        <v>0.0004</v>
      </c>
      <c r="M445" s="77">
        <v>0.0005</v>
      </c>
      <c r="N445" s="77">
        <v>0.0081</v>
      </c>
      <c r="O445" s="77">
        <f t="shared" si="20"/>
        <v>0.4828999999999999</v>
      </c>
      <c r="P445" s="77">
        <v>0.0359</v>
      </c>
      <c r="Q445" s="77">
        <v>0.023</v>
      </c>
      <c r="R445" s="77">
        <v>0.016</v>
      </c>
      <c r="S445" s="77">
        <v>0.8</v>
      </c>
      <c r="T445" s="94">
        <v>1.855</v>
      </c>
      <c r="U445" s="5">
        <v>1.055</v>
      </c>
      <c r="V445" s="16">
        <f t="shared" si="22"/>
        <v>1.8549999999999998</v>
      </c>
      <c r="W445" s="16">
        <f t="shared" si="21"/>
        <v>0</v>
      </c>
      <c r="X445" s="17"/>
      <c r="Y445" s="11"/>
    </row>
    <row r="446" spans="1:25" ht="11.25" customHeight="1">
      <c r="A446" s="202"/>
      <c r="B446" s="230"/>
      <c r="C446" s="76">
        <v>2</v>
      </c>
      <c r="D446" s="77">
        <v>0.3214</v>
      </c>
      <c r="E446" s="77">
        <v>0.1424</v>
      </c>
      <c r="F446" s="77">
        <v>0.0002</v>
      </c>
      <c r="G446" s="77">
        <v>0.0242</v>
      </c>
      <c r="H446" s="78">
        <v>0.0037</v>
      </c>
      <c r="I446" s="78">
        <v>0.0037</v>
      </c>
      <c r="J446" s="78">
        <v>0.0135</v>
      </c>
      <c r="K446" s="78">
        <v>0.0033</v>
      </c>
      <c r="L446" s="77">
        <v>0.0004</v>
      </c>
      <c r="M446" s="77">
        <v>0.0005</v>
      </c>
      <c r="N446" s="77">
        <v>0.0081</v>
      </c>
      <c r="O446" s="77">
        <f t="shared" si="20"/>
        <v>0.3978999999999999</v>
      </c>
      <c r="P446" s="77">
        <v>0.0359</v>
      </c>
      <c r="Q446" s="77">
        <v>0.023</v>
      </c>
      <c r="R446" s="77">
        <v>0.016</v>
      </c>
      <c r="S446" s="77">
        <v>0.8</v>
      </c>
      <c r="T446" s="94">
        <v>1.77</v>
      </c>
      <c r="U446" s="5">
        <v>0.97</v>
      </c>
      <c r="V446" s="16">
        <f t="shared" si="22"/>
        <v>1.77</v>
      </c>
      <c r="W446" s="16">
        <f t="shared" si="21"/>
        <v>0</v>
      </c>
      <c r="X446" s="17"/>
      <c r="Y446" s="11"/>
    </row>
    <row r="447" spans="1:25" ht="11.25" customHeight="1">
      <c r="A447" s="202"/>
      <c r="B447" s="230"/>
      <c r="C447" s="76">
        <v>3</v>
      </c>
      <c r="D447" s="77">
        <v>0.3214</v>
      </c>
      <c r="E447" s="77">
        <v>0.1424</v>
      </c>
      <c r="F447" s="77">
        <v>0.0002</v>
      </c>
      <c r="G447" s="77">
        <v>0.0242</v>
      </c>
      <c r="H447" s="78">
        <v>0.0037</v>
      </c>
      <c r="I447" s="78">
        <v>0.0037</v>
      </c>
      <c r="J447" s="78">
        <v>0.0135</v>
      </c>
      <c r="K447" s="78">
        <v>0.0033</v>
      </c>
      <c r="L447" s="77">
        <v>0.0004</v>
      </c>
      <c r="M447" s="77">
        <v>0.0005</v>
      </c>
      <c r="N447" s="77">
        <v>0.0081</v>
      </c>
      <c r="O447" s="77">
        <f t="shared" si="20"/>
        <v>0.3609</v>
      </c>
      <c r="P447" s="77">
        <v>0.0359</v>
      </c>
      <c r="Q447" s="77">
        <v>0.023</v>
      </c>
      <c r="R447" s="77">
        <v>0.016</v>
      </c>
      <c r="S447" s="77">
        <v>0.8</v>
      </c>
      <c r="T447" s="94">
        <v>1.733</v>
      </c>
      <c r="U447" s="5">
        <v>0.933</v>
      </c>
      <c r="V447" s="16">
        <f t="shared" si="22"/>
        <v>1.733</v>
      </c>
      <c r="W447" s="16">
        <f t="shared" si="21"/>
        <v>0</v>
      </c>
      <c r="X447" s="17"/>
      <c r="Y447" s="11"/>
    </row>
    <row r="448" spans="1:25" s="19" customFormat="1" ht="11.25" customHeight="1">
      <c r="A448" s="202"/>
      <c r="B448" s="230"/>
      <c r="C448" s="79">
        <v>4</v>
      </c>
      <c r="D448" s="80">
        <v>0.32137478608100395</v>
      </c>
      <c r="E448" s="80">
        <v>0.14242968098644082</v>
      </c>
      <c r="F448" s="80">
        <v>0.00023432357716442138</v>
      </c>
      <c r="G448" s="80">
        <v>0.02417438237746281</v>
      </c>
      <c r="H448" s="81">
        <v>0.003671798247369886</v>
      </c>
      <c r="I448" s="81">
        <v>0.003671798247369886</v>
      </c>
      <c r="J448" s="81">
        <v>0.01353900064747777</v>
      </c>
      <c r="K448" s="81">
        <v>0.003289873215714558</v>
      </c>
      <c r="L448" s="80">
        <v>0.0004295932248014393</v>
      </c>
      <c r="M448" s="80">
        <v>0.00046864715432884277</v>
      </c>
      <c r="N448" s="80">
        <v>0.008123217341699943</v>
      </c>
      <c r="O448" s="77">
        <f t="shared" si="20"/>
        <v>0.3179380402825924</v>
      </c>
      <c r="P448" s="80">
        <v>0.03585150730615648</v>
      </c>
      <c r="Q448" s="80">
        <v>0.0229637105621133</v>
      </c>
      <c r="R448" s="80">
        <v>0.016012111106235464</v>
      </c>
      <c r="S448" s="80">
        <v>0.8</v>
      </c>
      <c r="T448" s="95">
        <v>1.69</v>
      </c>
      <c r="U448" s="18">
        <v>0.89</v>
      </c>
      <c r="V448" s="16">
        <f t="shared" si="22"/>
        <v>1.69</v>
      </c>
      <c r="W448" s="16">
        <f t="shared" si="21"/>
        <v>0</v>
      </c>
      <c r="X448" s="17"/>
      <c r="Y448" s="11"/>
    </row>
    <row r="449" spans="1:25" ht="11.25" customHeight="1">
      <c r="A449" s="202"/>
      <c r="B449" s="230"/>
      <c r="C449" s="76">
        <v>5</v>
      </c>
      <c r="D449" s="77">
        <v>0.3214</v>
      </c>
      <c r="E449" s="77">
        <v>0.1424</v>
      </c>
      <c r="F449" s="77">
        <v>0.0002</v>
      </c>
      <c r="G449" s="77">
        <v>0.0242</v>
      </c>
      <c r="H449" s="78">
        <v>0.0037</v>
      </c>
      <c r="I449" s="78">
        <v>0.0037</v>
      </c>
      <c r="J449" s="78">
        <v>0.0135</v>
      </c>
      <c r="K449" s="78">
        <v>0.0033</v>
      </c>
      <c r="L449" s="77">
        <v>0.0004</v>
      </c>
      <c r="M449" s="77">
        <v>0.0005</v>
      </c>
      <c r="N449" s="77">
        <v>0.0081</v>
      </c>
      <c r="O449" s="77">
        <f t="shared" si="20"/>
        <v>0.4028999999999998</v>
      </c>
      <c r="P449" s="77">
        <v>0.0359</v>
      </c>
      <c r="Q449" s="77">
        <v>0.023</v>
      </c>
      <c r="R449" s="77">
        <v>0.016</v>
      </c>
      <c r="S449" s="77">
        <v>0.8</v>
      </c>
      <c r="T449" s="94">
        <v>1.775</v>
      </c>
      <c r="U449" s="5">
        <v>0.975</v>
      </c>
      <c r="V449" s="16">
        <f t="shared" si="22"/>
        <v>1.775</v>
      </c>
      <c r="W449" s="16">
        <f t="shared" si="21"/>
        <v>0</v>
      </c>
      <c r="X449" s="17"/>
      <c r="Y449" s="11"/>
    </row>
    <row r="450" spans="1:25" ht="11.25" customHeight="1">
      <c r="A450" s="202"/>
      <c r="B450" s="230"/>
      <c r="C450" s="76">
        <v>6</v>
      </c>
      <c r="D450" s="77">
        <v>0.3214</v>
      </c>
      <c r="E450" s="77">
        <v>0.1424</v>
      </c>
      <c r="F450" s="77">
        <v>0.0002</v>
      </c>
      <c r="G450" s="77">
        <v>0.0242</v>
      </c>
      <c r="H450" s="78">
        <v>0.0037</v>
      </c>
      <c r="I450" s="78">
        <v>0.0037</v>
      </c>
      <c r="J450" s="78">
        <v>0.0135</v>
      </c>
      <c r="K450" s="78">
        <v>0.0033</v>
      </c>
      <c r="L450" s="77">
        <v>0.0004</v>
      </c>
      <c r="M450" s="77">
        <v>0.0005</v>
      </c>
      <c r="N450" s="77">
        <v>0.0081</v>
      </c>
      <c r="O450" s="77">
        <f t="shared" si="20"/>
        <v>0.44089999999999985</v>
      </c>
      <c r="P450" s="77">
        <v>0.0359</v>
      </c>
      <c r="Q450" s="77">
        <v>0.023</v>
      </c>
      <c r="R450" s="77">
        <v>0.016</v>
      </c>
      <c r="S450" s="77">
        <v>0.8</v>
      </c>
      <c r="T450" s="94">
        <v>1.813</v>
      </c>
      <c r="U450" s="5">
        <v>1.013</v>
      </c>
      <c r="V450" s="16">
        <f t="shared" si="22"/>
        <v>1.813</v>
      </c>
      <c r="W450" s="16">
        <f t="shared" si="21"/>
        <v>0</v>
      </c>
      <c r="X450" s="17"/>
      <c r="Y450" s="11"/>
    </row>
    <row r="451" spans="1:25" ht="11.25" customHeight="1">
      <c r="A451" s="202">
        <v>83</v>
      </c>
      <c r="B451" s="230" t="s">
        <v>83</v>
      </c>
      <c r="C451" s="76">
        <v>1</v>
      </c>
      <c r="D451" s="77">
        <v>0.1445</v>
      </c>
      <c r="E451" s="77">
        <v>0.1565</v>
      </c>
      <c r="F451" s="77">
        <v>0.0004</v>
      </c>
      <c r="G451" s="77">
        <v>0.0443</v>
      </c>
      <c r="H451" s="78">
        <v>0.0061</v>
      </c>
      <c r="I451" s="78">
        <v>0.0061</v>
      </c>
      <c r="J451" s="78">
        <v>0.0272</v>
      </c>
      <c r="K451" s="78">
        <v>0.0049</v>
      </c>
      <c r="L451" s="77">
        <v>0.0006</v>
      </c>
      <c r="M451" s="77">
        <v>0.0006</v>
      </c>
      <c r="N451" s="77">
        <v>0.0121</v>
      </c>
      <c r="O451" s="77">
        <f t="shared" si="20"/>
        <v>0.6210000000000001</v>
      </c>
      <c r="P451" s="77">
        <v>0.0161</v>
      </c>
      <c r="Q451" s="77">
        <v>0.0374</v>
      </c>
      <c r="R451" s="77">
        <v>0</v>
      </c>
      <c r="S451" s="77">
        <v>0</v>
      </c>
      <c r="T451" s="94">
        <v>1.0335</v>
      </c>
      <c r="U451" s="5">
        <v>1.0335</v>
      </c>
      <c r="V451" s="16">
        <f t="shared" si="22"/>
        <v>1.0335</v>
      </c>
      <c r="W451" s="16">
        <f t="shared" si="21"/>
        <v>0</v>
      </c>
      <c r="X451" s="17"/>
      <c r="Y451" s="11"/>
    </row>
    <row r="452" spans="1:25" ht="11.25" customHeight="1">
      <c r="A452" s="202"/>
      <c r="B452" s="230"/>
      <c r="C452" s="76">
        <v>2</v>
      </c>
      <c r="D452" s="77">
        <v>0.1445</v>
      </c>
      <c r="E452" s="77">
        <v>0.1565</v>
      </c>
      <c r="F452" s="77">
        <v>0.0004</v>
      </c>
      <c r="G452" s="77">
        <v>0.0443</v>
      </c>
      <c r="H452" s="78">
        <v>0.0061</v>
      </c>
      <c r="I452" s="78">
        <v>0.0061</v>
      </c>
      <c r="J452" s="78">
        <v>0.0272</v>
      </c>
      <c r="K452" s="78">
        <v>0.0049</v>
      </c>
      <c r="L452" s="77">
        <v>0.0006</v>
      </c>
      <c r="M452" s="77">
        <v>0.0006</v>
      </c>
      <c r="N452" s="77">
        <v>0.0121</v>
      </c>
      <c r="O452" s="77">
        <f t="shared" si="20"/>
        <v>0.5375</v>
      </c>
      <c r="P452" s="77">
        <v>0.0161</v>
      </c>
      <c r="Q452" s="77">
        <v>0.0374</v>
      </c>
      <c r="R452" s="77">
        <v>0</v>
      </c>
      <c r="S452" s="77">
        <v>0</v>
      </c>
      <c r="T452" s="94">
        <v>0.95</v>
      </c>
      <c r="U452" s="5">
        <v>0.95</v>
      </c>
      <c r="V452" s="16">
        <f t="shared" si="22"/>
        <v>0.95</v>
      </c>
      <c r="W452" s="16">
        <f t="shared" si="21"/>
        <v>0</v>
      </c>
      <c r="X452" s="17"/>
      <c r="Y452" s="11"/>
    </row>
    <row r="453" spans="1:25" ht="11.25" customHeight="1">
      <c r="A453" s="202"/>
      <c r="B453" s="230"/>
      <c r="C453" s="76">
        <v>3</v>
      </c>
      <c r="D453" s="77">
        <v>0.1445</v>
      </c>
      <c r="E453" s="77">
        <v>0.1565</v>
      </c>
      <c r="F453" s="77">
        <v>0.0004</v>
      </c>
      <c r="G453" s="77">
        <v>0.0443</v>
      </c>
      <c r="H453" s="78">
        <v>0.0061</v>
      </c>
      <c r="I453" s="78">
        <v>0.0061</v>
      </c>
      <c r="J453" s="78">
        <v>0.0272</v>
      </c>
      <c r="K453" s="78">
        <v>0.0049</v>
      </c>
      <c r="L453" s="77">
        <v>0.0006</v>
      </c>
      <c r="M453" s="77">
        <v>0.0006</v>
      </c>
      <c r="N453" s="77">
        <v>0.0121</v>
      </c>
      <c r="O453" s="77">
        <f t="shared" si="20"/>
        <v>0.5005000000000001</v>
      </c>
      <c r="P453" s="77">
        <v>0.0161</v>
      </c>
      <c r="Q453" s="77">
        <v>0.0374</v>
      </c>
      <c r="R453" s="77">
        <v>0</v>
      </c>
      <c r="S453" s="77">
        <v>0</v>
      </c>
      <c r="T453" s="94">
        <v>0.913</v>
      </c>
      <c r="U453" s="5">
        <v>0.913</v>
      </c>
      <c r="V453" s="16">
        <f t="shared" si="22"/>
        <v>0.913</v>
      </c>
      <c r="W453" s="16">
        <f t="shared" si="21"/>
        <v>0</v>
      </c>
      <c r="X453" s="17"/>
      <c r="Y453" s="11"/>
    </row>
    <row r="454" spans="1:25" s="19" customFormat="1" ht="11.25" customHeight="1">
      <c r="A454" s="202"/>
      <c r="B454" s="230"/>
      <c r="C454" s="79">
        <v>4</v>
      </c>
      <c r="D454" s="80">
        <v>0.14445283018867924</v>
      </c>
      <c r="E454" s="80">
        <v>0.15650689946493945</v>
      </c>
      <c r="F454" s="80">
        <v>0.00039200225288651085</v>
      </c>
      <c r="G454" s="80">
        <v>0.04434525485778654</v>
      </c>
      <c r="H454" s="81">
        <v>0.006149350618976305</v>
      </c>
      <c r="I454" s="81">
        <v>0.006149350618976305</v>
      </c>
      <c r="J454" s="81">
        <v>0.027164434926076297</v>
      </c>
      <c r="K454" s="81">
        <v>0.00486805117493582</v>
      </c>
      <c r="L454" s="80">
        <v>0.0005880033793297662</v>
      </c>
      <c r="M454" s="80">
        <v>0.0006370036609405801</v>
      </c>
      <c r="N454" s="80">
        <v>0.012054069276260208</v>
      </c>
      <c r="O454" s="77">
        <f t="shared" si="20"/>
        <v>0.4575646296817798</v>
      </c>
      <c r="P454" s="80">
        <v>0.016072092368346946</v>
      </c>
      <c r="Q454" s="80">
        <v>0.03738721486905097</v>
      </c>
      <c r="R454" s="80">
        <v>0</v>
      </c>
      <c r="S454" s="80">
        <v>0</v>
      </c>
      <c r="T454" s="95">
        <v>0.87</v>
      </c>
      <c r="U454" s="18">
        <v>0.87</v>
      </c>
      <c r="V454" s="16">
        <f aca="true" t="shared" si="23" ref="V454:V504">D454+E454+F454+G454+L454+M454+N454+O454+P454+Q454+R454+S454</f>
        <v>0.87</v>
      </c>
      <c r="W454" s="16">
        <f t="shared" si="21"/>
        <v>0</v>
      </c>
      <c r="X454" s="17"/>
      <c r="Y454" s="11"/>
    </row>
    <row r="455" spans="1:25" ht="11.25" customHeight="1">
      <c r="A455" s="202"/>
      <c r="B455" s="230"/>
      <c r="C455" s="76">
        <v>5</v>
      </c>
      <c r="D455" s="77">
        <v>0.1445</v>
      </c>
      <c r="E455" s="77">
        <v>0.1565</v>
      </c>
      <c r="F455" s="77">
        <v>0.0004</v>
      </c>
      <c r="G455" s="77">
        <v>0.0443</v>
      </c>
      <c r="H455" s="78">
        <v>0.0061</v>
      </c>
      <c r="I455" s="78">
        <v>0.0061</v>
      </c>
      <c r="J455" s="78">
        <v>0.0272</v>
      </c>
      <c r="K455" s="78">
        <v>0.0049</v>
      </c>
      <c r="L455" s="77">
        <v>0.0006</v>
      </c>
      <c r="M455" s="77">
        <v>0.0006</v>
      </c>
      <c r="N455" s="77">
        <v>0.0121</v>
      </c>
      <c r="O455" s="77">
        <f t="shared" si="20"/>
        <v>0.5425</v>
      </c>
      <c r="P455" s="77">
        <v>0.0161</v>
      </c>
      <c r="Q455" s="77">
        <v>0.0374</v>
      </c>
      <c r="R455" s="77">
        <v>0</v>
      </c>
      <c r="S455" s="77">
        <v>0</v>
      </c>
      <c r="T455" s="94">
        <v>0.955</v>
      </c>
      <c r="U455" s="5">
        <v>0.955</v>
      </c>
      <c r="V455" s="16">
        <f t="shared" si="23"/>
        <v>0.955</v>
      </c>
      <c r="W455" s="16">
        <f t="shared" si="21"/>
        <v>0</v>
      </c>
      <c r="X455" s="17"/>
      <c r="Y455" s="11"/>
    </row>
    <row r="456" spans="1:25" ht="11.25" customHeight="1">
      <c r="A456" s="202"/>
      <c r="B456" s="230"/>
      <c r="C456" s="76">
        <v>6</v>
      </c>
      <c r="D456" s="77">
        <v>0.1445</v>
      </c>
      <c r="E456" s="77">
        <v>0.1565</v>
      </c>
      <c r="F456" s="77">
        <v>0.0004</v>
      </c>
      <c r="G456" s="77">
        <v>0.0443</v>
      </c>
      <c r="H456" s="78">
        <v>0.0061</v>
      </c>
      <c r="I456" s="78">
        <v>0.0061</v>
      </c>
      <c r="J456" s="78">
        <v>0.0272</v>
      </c>
      <c r="K456" s="78">
        <v>0.0049</v>
      </c>
      <c r="L456" s="77">
        <v>0.0006</v>
      </c>
      <c r="M456" s="77">
        <v>0.0006</v>
      </c>
      <c r="N456" s="77">
        <v>0.0121</v>
      </c>
      <c r="O456" s="77">
        <f aca="true" t="shared" si="24" ref="O456:O515">T456-S456-SUM(D456:G456,L456:N456,P456:R456)</f>
        <v>0.5805</v>
      </c>
      <c r="P456" s="77">
        <v>0.0161</v>
      </c>
      <c r="Q456" s="77">
        <v>0.0374</v>
      </c>
      <c r="R456" s="77">
        <v>0</v>
      </c>
      <c r="S456" s="77">
        <v>0</v>
      </c>
      <c r="T456" s="94">
        <v>0.993</v>
      </c>
      <c r="U456" s="5">
        <v>0.993</v>
      </c>
      <c r="V456" s="16">
        <f t="shared" si="23"/>
        <v>0.993</v>
      </c>
      <c r="W456" s="16">
        <f t="shared" si="21"/>
        <v>0</v>
      </c>
      <c r="X456" s="17"/>
      <c r="Y456" s="11"/>
    </row>
    <row r="457" spans="1:25" ht="11.25" customHeight="1">
      <c r="A457" s="203">
        <v>84</v>
      </c>
      <c r="B457" s="230" t="s">
        <v>137</v>
      </c>
      <c r="C457" s="76">
        <v>1</v>
      </c>
      <c r="D457" s="77">
        <v>0.2547</v>
      </c>
      <c r="E457" s="77">
        <v>0.1279</v>
      </c>
      <c r="F457" s="77">
        <v>0.0005</v>
      </c>
      <c r="G457" s="77">
        <v>0.0558</v>
      </c>
      <c r="H457" s="78">
        <v>0.007</v>
      </c>
      <c r="I457" s="78">
        <v>0.007</v>
      </c>
      <c r="J457" s="78">
        <v>0.0376</v>
      </c>
      <c r="K457" s="78">
        <v>0.0042</v>
      </c>
      <c r="L457" s="77">
        <v>0.0009</v>
      </c>
      <c r="M457" s="77">
        <v>0.0011</v>
      </c>
      <c r="N457" s="77">
        <v>0.0076</v>
      </c>
      <c r="O457" s="77">
        <f t="shared" si="24"/>
        <v>0.5275</v>
      </c>
      <c r="P457" s="77">
        <v>0.0284</v>
      </c>
      <c r="Q457" s="77">
        <v>0.0286</v>
      </c>
      <c r="R457" s="77">
        <v>0</v>
      </c>
      <c r="S457" s="77">
        <v>0</v>
      </c>
      <c r="T457" s="94">
        <v>1.033</v>
      </c>
      <c r="U457" s="5">
        <v>1.033</v>
      </c>
      <c r="V457" s="16">
        <f t="shared" si="23"/>
        <v>1.033</v>
      </c>
      <c r="W457" s="16">
        <f aca="true" t="shared" si="25" ref="W457:W516">T457-V457</f>
        <v>0</v>
      </c>
      <c r="X457" s="17"/>
      <c r="Y457" s="11"/>
    </row>
    <row r="458" spans="1:25" ht="11.25" customHeight="1">
      <c r="A458" s="190"/>
      <c r="B458" s="230"/>
      <c r="C458" s="76">
        <v>2</v>
      </c>
      <c r="D458" s="77">
        <v>0.2547</v>
      </c>
      <c r="E458" s="77">
        <v>0.1279</v>
      </c>
      <c r="F458" s="77">
        <v>0.0005</v>
      </c>
      <c r="G458" s="77">
        <v>0.0558</v>
      </c>
      <c r="H458" s="78">
        <v>0.007</v>
      </c>
      <c r="I458" s="78">
        <v>0.007</v>
      </c>
      <c r="J458" s="78">
        <v>0.0376</v>
      </c>
      <c r="K458" s="78">
        <v>0.0042</v>
      </c>
      <c r="L458" s="77">
        <v>0.0009</v>
      </c>
      <c r="M458" s="77">
        <v>0.0011</v>
      </c>
      <c r="N458" s="77">
        <v>0.0076</v>
      </c>
      <c r="O458" s="77">
        <f t="shared" si="24"/>
        <v>0.4425</v>
      </c>
      <c r="P458" s="77">
        <v>0.0284</v>
      </c>
      <c r="Q458" s="77">
        <v>0.0286</v>
      </c>
      <c r="R458" s="77">
        <v>0</v>
      </c>
      <c r="S458" s="77">
        <v>0</v>
      </c>
      <c r="T458" s="94">
        <v>0.948</v>
      </c>
      <c r="U458" s="5">
        <v>0.948</v>
      </c>
      <c r="V458" s="16">
        <f t="shared" si="23"/>
        <v>0.948</v>
      </c>
      <c r="W458" s="16">
        <f t="shared" si="25"/>
        <v>0</v>
      </c>
      <c r="X458" s="17"/>
      <c r="Y458" s="11"/>
    </row>
    <row r="459" spans="1:25" ht="11.25" customHeight="1">
      <c r="A459" s="190"/>
      <c r="B459" s="230"/>
      <c r="C459" s="76">
        <v>3</v>
      </c>
      <c r="D459" s="77">
        <v>0.2547</v>
      </c>
      <c r="E459" s="77">
        <v>0.1279</v>
      </c>
      <c r="F459" s="77">
        <v>0.0005</v>
      </c>
      <c r="G459" s="77">
        <v>0.0558</v>
      </c>
      <c r="H459" s="78">
        <v>0.007</v>
      </c>
      <c r="I459" s="78">
        <v>0.007</v>
      </c>
      <c r="J459" s="78">
        <v>0.0376</v>
      </c>
      <c r="K459" s="78">
        <v>0.0042</v>
      </c>
      <c r="L459" s="77">
        <v>0.0009</v>
      </c>
      <c r="M459" s="77">
        <v>0.0011</v>
      </c>
      <c r="N459" s="77">
        <v>0.0076</v>
      </c>
      <c r="O459" s="77">
        <f t="shared" si="24"/>
        <v>0.4055000000000001</v>
      </c>
      <c r="P459" s="77">
        <v>0.0284</v>
      </c>
      <c r="Q459" s="77">
        <v>0.0286</v>
      </c>
      <c r="R459" s="77">
        <v>0</v>
      </c>
      <c r="S459" s="77">
        <v>0</v>
      </c>
      <c r="T459" s="94">
        <v>0.911</v>
      </c>
      <c r="U459" s="5">
        <v>0.911</v>
      </c>
      <c r="V459" s="16">
        <f t="shared" si="23"/>
        <v>0.911</v>
      </c>
      <c r="W459" s="16">
        <f t="shared" si="25"/>
        <v>0</v>
      </c>
      <c r="X459" s="17"/>
      <c r="Y459" s="11"/>
    </row>
    <row r="460" spans="1:25" s="19" customFormat="1" ht="11.25" customHeight="1">
      <c r="A460" s="190"/>
      <c r="B460" s="230"/>
      <c r="C460" s="79">
        <v>4</v>
      </c>
      <c r="D460" s="80">
        <v>0.25470088184895723</v>
      </c>
      <c r="E460" s="80">
        <v>0.12787645755840682</v>
      </c>
      <c r="F460" s="80">
        <v>0.00047160112007355704</v>
      </c>
      <c r="G460" s="80">
        <v>0.05583031721486187</v>
      </c>
      <c r="H460" s="81">
        <v>0.007000681166729161</v>
      </c>
      <c r="I460" s="81">
        <v>0.007000681166729161</v>
      </c>
      <c r="J460" s="81">
        <v>0.037588186838586474</v>
      </c>
      <c r="K460" s="81">
        <v>0.0042372543903887025</v>
      </c>
      <c r="L460" s="80">
        <v>0.0009432022401471141</v>
      </c>
      <c r="M460" s="80">
        <v>0.001088310277092824</v>
      </c>
      <c r="N460" s="80">
        <v>0.007618171939649768</v>
      </c>
      <c r="O460" s="77">
        <f t="shared" si="24"/>
        <v>0.3625161532996197</v>
      </c>
      <c r="P460" s="80">
        <v>0.0284048982321227</v>
      </c>
      <c r="Q460" s="80">
        <v>0.02855000626906842</v>
      </c>
      <c r="R460" s="80">
        <v>0</v>
      </c>
      <c r="S460" s="80">
        <v>0</v>
      </c>
      <c r="T460" s="95">
        <v>0.868</v>
      </c>
      <c r="U460" s="18">
        <v>0.868</v>
      </c>
      <c r="V460" s="16">
        <f t="shared" si="23"/>
        <v>0.868</v>
      </c>
      <c r="W460" s="16">
        <f t="shared" si="25"/>
        <v>0</v>
      </c>
      <c r="X460" s="17"/>
      <c r="Y460" s="11"/>
    </row>
    <row r="461" spans="1:25" ht="11.25" customHeight="1">
      <c r="A461" s="190"/>
      <c r="B461" s="230"/>
      <c r="C461" s="76">
        <v>5</v>
      </c>
      <c r="D461" s="77">
        <v>0.2547</v>
      </c>
      <c r="E461" s="77">
        <v>0.1279</v>
      </c>
      <c r="F461" s="77">
        <v>0.0005</v>
      </c>
      <c r="G461" s="77">
        <v>0.0558</v>
      </c>
      <c r="H461" s="78">
        <v>0.007</v>
      </c>
      <c r="I461" s="78">
        <v>0.007</v>
      </c>
      <c r="J461" s="78">
        <v>0.0376</v>
      </c>
      <c r="K461" s="78">
        <v>0.0042</v>
      </c>
      <c r="L461" s="77">
        <v>0.0009</v>
      </c>
      <c r="M461" s="77">
        <v>0.0011</v>
      </c>
      <c r="N461" s="77">
        <v>0.0076</v>
      </c>
      <c r="O461" s="77">
        <f t="shared" si="24"/>
        <v>0.4475</v>
      </c>
      <c r="P461" s="77">
        <v>0.0284</v>
      </c>
      <c r="Q461" s="77">
        <v>0.0286</v>
      </c>
      <c r="R461" s="77">
        <v>0</v>
      </c>
      <c r="S461" s="77">
        <v>0</v>
      </c>
      <c r="T461" s="94">
        <v>0.953</v>
      </c>
      <c r="U461" s="5">
        <v>0.953</v>
      </c>
      <c r="V461" s="16">
        <f t="shared" si="23"/>
        <v>0.953</v>
      </c>
      <c r="W461" s="16">
        <f t="shared" si="25"/>
        <v>0</v>
      </c>
      <c r="X461" s="17"/>
      <c r="Y461" s="11"/>
    </row>
    <row r="462" spans="1:25" ht="11.25" customHeight="1">
      <c r="A462" s="190"/>
      <c r="B462" s="230"/>
      <c r="C462" s="76">
        <v>6</v>
      </c>
      <c r="D462" s="77">
        <v>0.2547</v>
      </c>
      <c r="E462" s="77">
        <v>0.1279</v>
      </c>
      <c r="F462" s="77">
        <v>0.0005</v>
      </c>
      <c r="G462" s="77">
        <v>0.0558</v>
      </c>
      <c r="H462" s="78">
        <v>0.007</v>
      </c>
      <c r="I462" s="78">
        <v>0.007</v>
      </c>
      <c r="J462" s="78">
        <v>0.0376</v>
      </c>
      <c r="K462" s="78">
        <v>0.0042</v>
      </c>
      <c r="L462" s="77">
        <v>0.0009</v>
      </c>
      <c r="M462" s="77">
        <v>0.0011</v>
      </c>
      <c r="N462" s="77">
        <v>0.0076</v>
      </c>
      <c r="O462" s="77">
        <f t="shared" si="24"/>
        <v>0.48550000000000004</v>
      </c>
      <c r="P462" s="77">
        <v>0.0284</v>
      </c>
      <c r="Q462" s="77">
        <v>0.0286</v>
      </c>
      <c r="R462" s="77">
        <v>0</v>
      </c>
      <c r="S462" s="77">
        <v>0</v>
      </c>
      <c r="T462" s="94">
        <v>0.991</v>
      </c>
      <c r="U462" s="5">
        <v>0.991</v>
      </c>
      <c r="V462" s="16">
        <f t="shared" si="23"/>
        <v>0.991</v>
      </c>
      <c r="W462" s="16">
        <f t="shared" si="25"/>
        <v>0</v>
      </c>
      <c r="X462" s="17"/>
      <c r="Y462" s="11"/>
    </row>
    <row r="463" spans="1:25" ht="11.25" customHeight="1">
      <c r="A463" s="87"/>
      <c r="B463" s="231" t="s">
        <v>138</v>
      </c>
      <c r="C463" s="76">
        <v>1</v>
      </c>
      <c r="D463" s="77">
        <v>0.2547</v>
      </c>
      <c r="E463" s="77">
        <v>0.1279</v>
      </c>
      <c r="F463" s="77">
        <v>0.0005</v>
      </c>
      <c r="G463" s="77">
        <v>0.0558</v>
      </c>
      <c r="H463" s="78">
        <v>0.007</v>
      </c>
      <c r="I463" s="78">
        <v>0.007</v>
      </c>
      <c r="J463" s="78">
        <v>0.0376</v>
      </c>
      <c r="K463" s="78">
        <v>0.0042</v>
      </c>
      <c r="L463" s="77">
        <v>0.0009</v>
      </c>
      <c r="M463" s="77">
        <v>0.0011</v>
      </c>
      <c r="N463" s="77">
        <v>0.0076</v>
      </c>
      <c r="O463" s="77">
        <f t="shared" si="24"/>
        <v>0.3975000000000001</v>
      </c>
      <c r="P463" s="77">
        <v>0.0284</v>
      </c>
      <c r="Q463" s="77">
        <v>0.0286</v>
      </c>
      <c r="R463" s="77">
        <v>0</v>
      </c>
      <c r="S463" s="77">
        <v>0</v>
      </c>
      <c r="T463" s="94">
        <v>0.903</v>
      </c>
      <c r="U463" s="5">
        <v>0.903</v>
      </c>
      <c r="V463" s="16">
        <f t="shared" si="23"/>
        <v>0.903</v>
      </c>
      <c r="W463" s="16">
        <f t="shared" si="25"/>
        <v>0</v>
      </c>
      <c r="X463" s="17"/>
      <c r="Y463" s="11"/>
    </row>
    <row r="464" spans="1:25" ht="11.25" customHeight="1">
      <c r="A464" s="87"/>
      <c r="B464" s="231"/>
      <c r="C464" s="76">
        <v>3</v>
      </c>
      <c r="D464" s="77">
        <v>0.2547</v>
      </c>
      <c r="E464" s="77">
        <v>0.1279</v>
      </c>
      <c r="F464" s="77">
        <v>0.0005</v>
      </c>
      <c r="G464" s="77">
        <v>0.0558</v>
      </c>
      <c r="H464" s="78">
        <v>0.007</v>
      </c>
      <c r="I464" s="78">
        <v>0.007</v>
      </c>
      <c r="J464" s="78">
        <v>0.0376</v>
      </c>
      <c r="K464" s="78">
        <v>0.0042</v>
      </c>
      <c r="L464" s="77">
        <v>0.0009</v>
      </c>
      <c r="M464" s="77">
        <v>0.0011</v>
      </c>
      <c r="N464" s="77">
        <v>0.0076</v>
      </c>
      <c r="O464" s="77">
        <f t="shared" si="24"/>
        <v>0.2755000000000001</v>
      </c>
      <c r="P464" s="77">
        <v>0.0284</v>
      </c>
      <c r="Q464" s="77">
        <v>0.0286</v>
      </c>
      <c r="R464" s="77">
        <v>0</v>
      </c>
      <c r="S464" s="77">
        <v>0</v>
      </c>
      <c r="T464" s="94">
        <v>0.781</v>
      </c>
      <c r="U464" s="5">
        <v>0.781</v>
      </c>
      <c r="V464" s="16">
        <f t="shared" si="23"/>
        <v>0.781</v>
      </c>
      <c r="W464" s="16">
        <f t="shared" si="25"/>
        <v>0</v>
      </c>
      <c r="X464" s="17"/>
      <c r="Y464" s="11"/>
    </row>
    <row r="465" spans="1:25" ht="11.25" customHeight="1">
      <c r="A465" s="87"/>
      <c r="B465" s="231"/>
      <c r="C465" s="76">
        <v>5</v>
      </c>
      <c r="D465" s="77">
        <v>0.2547</v>
      </c>
      <c r="E465" s="77">
        <v>0.1279</v>
      </c>
      <c r="F465" s="77">
        <v>0.0005</v>
      </c>
      <c r="G465" s="77">
        <v>0.0558</v>
      </c>
      <c r="H465" s="78">
        <v>0.007</v>
      </c>
      <c r="I465" s="78">
        <v>0.007</v>
      </c>
      <c r="J465" s="78">
        <v>0.0376</v>
      </c>
      <c r="K465" s="78">
        <v>0.0042</v>
      </c>
      <c r="L465" s="77">
        <v>0.0009</v>
      </c>
      <c r="M465" s="77">
        <v>0.0011</v>
      </c>
      <c r="N465" s="77">
        <v>0.0076</v>
      </c>
      <c r="O465" s="77">
        <f t="shared" si="24"/>
        <v>0.3175</v>
      </c>
      <c r="P465" s="77">
        <v>0.0284</v>
      </c>
      <c r="Q465" s="77">
        <v>0.0286</v>
      </c>
      <c r="R465" s="77">
        <v>0</v>
      </c>
      <c r="S465" s="77">
        <v>0</v>
      </c>
      <c r="T465" s="94">
        <v>0.823</v>
      </c>
      <c r="U465" s="5">
        <v>0.823</v>
      </c>
      <c r="V465" s="16">
        <f t="shared" si="23"/>
        <v>0.823</v>
      </c>
      <c r="W465" s="16">
        <f t="shared" si="25"/>
        <v>0</v>
      </c>
      <c r="X465" s="17"/>
      <c r="Y465" s="11"/>
    </row>
    <row r="466" spans="1:25" ht="11.25" customHeight="1">
      <c r="A466" s="107"/>
      <c r="B466" s="231"/>
      <c r="C466" s="76">
        <v>6</v>
      </c>
      <c r="D466" s="77">
        <v>0.2547</v>
      </c>
      <c r="E466" s="77">
        <v>0.1279</v>
      </c>
      <c r="F466" s="77">
        <v>0.0005</v>
      </c>
      <c r="G466" s="77">
        <v>0.0558</v>
      </c>
      <c r="H466" s="78">
        <v>0.007</v>
      </c>
      <c r="I466" s="78">
        <v>0.007</v>
      </c>
      <c r="J466" s="78">
        <v>0.0376</v>
      </c>
      <c r="K466" s="78">
        <v>0.0042</v>
      </c>
      <c r="L466" s="77">
        <v>0.0009</v>
      </c>
      <c r="M466" s="77">
        <v>0.0011</v>
      </c>
      <c r="N466" s="77">
        <v>0.0076</v>
      </c>
      <c r="O466" s="77">
        <f t="shared" si="24"/>
        <v>0.35550000000000004</v>
      </c>
      <c r="P466" s="77">
        <v>0.0284</v>
      </c>
      <c r="Q466" s="77">
        <v>0.0286</v>
      </c>
      <c r="R466" s="77">
        <v>0</v>
      </c>
      <c r="S466" s="77">
        <v>0</v>
      </c>
      <c r="T466" s="94">
        <v>0.861</v>
      </c>
      <c r="U466" s="5">
        <v>0.861</v>
      </c>
      <c r="V466" s="16">
        <f t="shared" si="23"/>
        <v>0.861</v>
      </c>
      <c r="W466" s="16">
        <f t="shared" si="25"/>
        <v>0</v>
      </c>
      <c r="X466" s="17"/>
      <c r="Y466" s="11"/>
    </row>
    <row r="467" spans="1:25" ht="11.25" customHeight="1">
      <c r="A467" s="202">
        <v>85</v>
      </c>
      <c r="B467" s="230" t="s">
        <v>84</v>
      </c>
      <c r="C467" s="76">
        <v>1</v>
      </c>
      <c r="D467" s="77">
        <v>0.2579</v>
      </c>
      <c r="E467" s="77">
        <v>0.1295</v>
      </c>
      <c r="F467" s="77">
        <v>0.0005</v>
      </c>
      <c r="G467" s="77">
        <v>0.0555</v>
      </c>
      <c r="H467" s="78">
        <v>0.0071</v>
      </c>
      <c r="I467" s="78">
        <v>0.007</v>
      </c>
      <c r="J467" s="78">
        <v>0.0371</v>
      </c>
      <c r="K467" s="78">
        <v>0.0043</v>
      </c>
      <c r="L467" s="77">
        <v>0.0008</v>
      </c>
      <c r="M467" s="77">
        <v>0.001</v>
      </c>
      <c r="N467" s="77">
        <v>0.0077</v>
      </c>
      <c r="O467" s="77">
        <f t="shared" si="24"/>
        <v>0.5302999999999999</v>
      </c>
      <c r="P467" s="77">
        <v>0.0287</v>
      </c>
      <c r="Q467" s="77">
        <v>0.0211</v>
      </c>
      <c r="R467" s="77">
        <v>0</v>
      </c>
      <c r="S467" s="77">
        <v>0</v>
      </c>
      <c r="T467" s="94">
        <v>1.033</v>
      </c>
      <c r="U467" s="5">
        <v>1.033</v>
      </c>
      <c r="V467" s="16">
        <f t="shared" si="23"/>
        <v>1.0329999999999997</v>
      </c>
      <c r="W467" s="16">
        <f t="shared" si="25"/>
        <v>0</v>
      </c>
      <c r="X467" s="17"/>
      <c r="Y467" s="11"/>
    </row>
    <row r="468" spans="1:25" ht="11.25" customHeight="1">
      <c r="A468" s="202"/>
      <c r="B468" s="230"/>
      <c r="C468" s="76">
        <v>2</v>
      </c>
      <c r="D468" s="77">
        <v>0.2579</v>
      </c>
      <c r="E468" s="77">
        <v>0.1295</v>
      </c>
      <c r="F468" s="77">
        <v>0.0005</v>
      </c>
      <c r="G468" s="77">
        <v>0.0555</v>
      </c>
      <c r="H468" s="78">
        <v>0.0071</v>
      </c>
      <c r="I468" s="78">
        <v>0.007</v>
      </c>
      <c r="J468" s="78">
        <v>0.0371</v>
      </c>
      <c r="K468" s="78">
        <v>0.0043</v>
      </c>
      <c r="L468" s="77">
        <v>0.0008</v>
      </c>
      <c r="M468" s="77">
        <v>0.001</v>
      </c>
      <c r="N468" s="77">
        <v>0.0077</v>
      </c>
      <c r="O468" s="77">
        <f t="shared" si="24"/>
        <v>0.4452999999999999</v>
      </c>
      <c r="P468" s="77">
        <v>0.0287</v>
      </c>
      <c r="Q468" s="77">
        <v>0.0211</v>
      </c>
      <c r="R468" s="77">
        <v>0</v>
      </c>
      <c r="S468" s="77">
        <v>0</v>
      </c>
      <c r="T468" s="94">
        <v>0.948</v>
      </c>
      <c r="U468" s="5">
        <v>0.948</v>
      </c>
      <c r="V468" s="16">
        <f t="shared" si="23"/>
        <v>0.9479999999999998</v>
      </c>
      <c r="W468" s="16">
        <f t="shared" si="25"/>
        <v>0</v>
      </c>
      <c r="X468" s="17"/>
      <c r="Y468" s="11"/>
    </row>
    <row r="469" spans="1:25" ht="11.25" customHeight="1">
      <c r="A469" s="202"/>
      <c r="B469" s="230"/>
      <c r="C469" s="76">
        <v>3</v>
      </c>
      <c r="D469" s="77">
        <v>0.2579</v>
      </c>
      <c r="E469" s="77">
        <v>0.1295</v>
      </c>
      <c r="F469" s="77">
        <v>0.0005</v>
      </c>
      <c r="G469" s="77">
        <v>0.0555</v>
      </c>
      <c r="H469" s="78">
        <v>0.0071</v>
      </c>
      <c r="I469" s="78">
        <v>0.007</v>
      </c>
      <c r="J469" s="78">
        <v>0.0371</v>
      </c>
      <c r="K469" s="78">
        <v>0.0043</v>
      </c>
      <c r="L469" s="77">
        <v>0.0008</v>
      </c>
      <c r="M469" s="77">
        <v>0.001</v>
      </c>
      <c r="N469" s="77">
        <v>0.0077</v>
      </c>
      <c r="O469" s="77">
        <f t="shared" si="24"/>
        <v>0.4083</v>
      </c>
      <c r="P469" s="77">
        <v>0.0287</v>
      </c>
      <c r="Q469" s="77">
        <v>0.0211</v>
      </c>
      <c r="R469" s="77">
        <v>0</v>
      </c>
      <c r="S469" s="77">
        <v>0</v>
      </c>
      <c r="T469" s="94">
        <v>0.911</v>
      </c>
      <c r="U469" s="5">
        <v>0.911</v>
      </c>
      <c r="V469" s="16">
        <f t="shared" si="23"/>
        <v>0.9109999999999999</v>
      </c>
      <c r="W469" s="16">
        <f t="shared" si="25"/>
        <v>0</v>
      </c>
      <c r="X469" s="17"/>
      <c r="Y469" s="11"/>
    </row>
    <row r="470" spans="1:25" s="19" customFormat="1" ht="11.25" customHeight="1">
      <c r="A470" s="202"/>
      <c r="B470" s="230"/>
      <c r="C470" s="79">
        <v>4</v>
      </c>
      <c r="D470" s="80">
        <v>0.2578965415311853</v>
      </c>
      <c r="E470" s="80">
        <v>0.1294980786284363</v>
      </c>
      <c r="F470" s="80">
        <v>0.00047650014779781254</v>
      </c>
      <c r="G470" s="80">
        <v>0.05549394028968371</v>
      </c>
      <c r="H470" s="81">
        <v>0.00708813446670441</v>
      </c>
      <c r="I470" s="81">
        <v>0.0069993246378341895</v>
      </c>
      <c r="J470" s="81">
        <v>0.03712805908205622</v>
      </c>
      <c r="K470" s="81">
        <v>0.004290624857292489</v>
      </c>
      <c r="L470" s="80">
        <v>0.0008430387230268991</v>
      </c>
      <c r="M470" s="80">
        <v>0.0009530002955956251</v>
      </c>
      <c r="N470" s="80">
        <v>0.007697310079810818</v>
      </c>
      <c r="O470" s="77">
        <f t="shared" si="24"/>
        <v>0.3653289979308306</v>
      </c>
      <c r="P470" s="80">
        <v>0.028736624297960384</v>
      </c>
      <c r="Q470" s="80">
        <v>0.02107596807567248</v>
      </c>
      <c r="R470" s="80">
        <v>0</v>
      </c>
      <c r="S470" s="80">
        <v>0</v>
      </c>
      <c r="T470" s="95">
        <v>0.868</v>
      </c>
      <c r="U470" s="18">
        <v>0.868</v>
      </c>
      <c r="V470" s="16">
        <f t="shared" si="23"/>
        <v>0.868</v>
      </c>
      <c r="W470" s="16">
        <f t="shared" si="25"/>
        <v>0</v>
      </c>
      <c r="X470" s="17"/>
      <c r="Y470" s="11"/>
    </row>
    <row r="471" spans="1:25" ht="11.25" customHeight="1">
      <c r="A471" s="202"/>
      <c r="B471" s="230"/>
      <c r="C471" s="76">
        <v>5</v>
      </c>
      <c r="D471" s="77">
        <v>0.2579</v>
      </c>
      <c r="E471" s="77">
        <v>0.1295</v>
      </c>
      <c r="F471" s="77">
        <v>0.0005</v>
      </c>
      <c r="G471" s="77">
        <v>0.0555</v>
      </c>
      <c r="H471" s="78">
        <v>0.0071</v>
      </c>
      <c r="I471" s="78">
        <v>0.007</v>
      </c>
      <c r="J471" s="78">
        <v>0.0371</v>
      </c>
      <c r="K471" s="78">
        <v>0.0043</v>
      </c>
      <c r="L471" s="77">
        <v>0.0008</v>
      </c>
      <c r="M471" s="77">
        <v>0.001</v>
      </c>
      <c r="N471" s="77">
        <v>0.0077</v>
      </c>
      <c r="O471" s="77">
        <f t="shared" si="24"/>
        <v>0.4502999999999999</v>
      </c>
      <c r="P471" s="77">
        <v>0.0287</v>
      </c>
      <c r="Q471" s="77">
        <v>0.0211</v>
      </c>
      <c r="R471" s="77">
        <v>0</v>
      </c>
      <c r="S471" s="77">
        <v>0</v>
      </c>
      <c r="T471" s="94">
        <v>0.953</v>
      </c>
      <c r="U471" s="5">
        <v>0.953</v>
      </c>
      <c r="V471" s="16">
        <f t="shared" si="23"/>
        <v>0.953</v>
      </c>
      <c r="W471" s="16">
        <f t="shared" si="25"/>
        <v>0</v>
      </c>
      <c r="X471" s="17"/>
      <c r="Y471" s="11"/>
    </row>
    <row r="472" spans="1:25" ht="11.25" customHeight="1">
      <c r="A472" s="202"/>
      <c r="B472" s="230"/>
      <c r="C472" s="76">
        <v>6</v>
      </c>
      <c r="D472" s="77">
        <v>0.2579</v>
      </c>
      <c r="E472" s="77">
        <v>0.1295</v>
      </c>
      <c r="F472" s="77">
        <v>0.0005</v>
      </c>
      <c r="G472" s="77">
        <v>0.0555</v>
      </c>
      <c r="H472" s="78">
        <v>0.0071</v>
      </c>
      <c r="I472" s="78">
        <v>0.007</v>
      </c>
      <c r="J472" s="78">
        <v>0.0371</v>
      </c>
      <c r="K472" s="78">
        <v>0.0043</v>
      </c>
      <c r="L472" s="77">
        <v>0.0008</v>
      </c>
      <c r="M472" s="77">
        <v>0.001</v>
      </c>
      <c r="N472" s="77">
        <v>0.0077</v>
      </c>
      <c r="O472" s="77">
        <f t="shared" si="24"/>
        <v>0.48829999999999996</v>
      </c>
      <c r="P472" s="77">
        <v>0.0287</v>
      </c>
      <c r="Q472" s="77">
        <v>0.0211</v>
      </c>
      <c r="R472" s="77">
        <v>0</v>
      </c>
      <c r="S472" s="77">
        <v>0</v>
      </c>
      <c r="T472" s="94">
        <v>0.991</v>
      </c>
      <c r="U472" s="5">
        <v>0.991</v>
      </c>
      <c r="V472" s="16">
        <f t="shared" si="23"/>
        <v>0.991</v>
      </c>
      <c r="W472" s="16">
        <f t="shared" si="25"/>
        <v>0</v>
      </c>
      <c r="X472" s="17"/>
      <c r="Y472" s="11"/>
    </row>
    <row r="473" spans="1:25" ht="11.25" customHeight="1">
      <c r="A473" s="202">
        <v>86</v>
      </c>
      <c r="B473" s="230" t="s">
        <v>85</v>
      </c>
      <c r="C473" s="76">
        <v>1</v>
      </c>
      <c r="D473" s="77">
        <v>0.229</v>
      </c>
      <c r="E473" s="77">
        <v>0.1317</v>
      </c>
      <c r="F473" s="77">
        <v>0.0006</v>
      </c>
      <c r="G473" s="77">
        <v>0.0588</v>
      </c>
      <c r="H473" s="78">
        <v>0.0072</v>
      </c>
      <c r="I473" s="78">
        <v>0.0072</v>
      </c>
      <c r="J473" s="78">
        <v>0.0403</v>
      </c>
      <c r="K473" s="78">
        <v>0.004</v>
      </c>
      <c r="L473" s="77">
        <v>0.0012</v>
      </c>
      <c r="M473" s="77">
        <v>0.0013</v>
      </c>
      <c r="N473" s="77">
        <v>0.0081</v>
      </c>
      <c r="O473" s="77">
        <f t="shared" si="24"/>
        <v>0.5585999999999999</v>
      </c>
      <c r="P473" s="77">
        <v>0.0255</v>
      </c>
      <c r="Q473" s="77">
        <v>0.0182</v>
      </c>
      <c r="R473" s="77">
        <v>0</v>
      </c>
      <c r="S473" s="77">
        <v>0</v>
      </c>
      <c r="T473" s="94">
        <v>1.033</v>
      </c>
      <c r="U473" s="5">
        <v>1.033</v>
      </c>
      <c r="V473" s="16">
        <f t="shared" si="23"/>
        <v>1.033</v>
      </c>
      <c r="W473" s="16">
        <f t="shared" si="25"/>
        <v>0</v>
      </c>
      <c r="X473" s="17"/>
      <c r="Y473" s="11"/>
    </row>
    <row r="474" spans="1:25" ht="11.25" customHeight="1">
      <c r="A474" s="202"/>
      <c r="B474" s="230"/>
      <c r="C474" s="76">
        <v>2</v>
      </c>
      <c r="D474" s="77">
        <v>0.229</v>
      </c>
      <c r="E474" s="77">
        <v>0.1317</v>
      </c>
      <c r="F474" s="77">
        <v>0.0006</v>
      </c>
      <c r="G474" s="77">
        <v>0.0588</v>
      </c>
      <c r="H474" s="78">
        <v>0.0072</v>
      </c>
      <c r="I474" s="78">
        <v>0.0072</v>
      </c>
      <c r="J474" s="78">
        <v>0.0403</v>
      </c>
      <c r="K474" s="78">
        <v>0.004</v>
      </c>
      <c r="L474" s="77">
        <v>0.0012</v>
      </c>
      <c r="M474" s="77">
        <v>0.0013</v>
      </c>
      <c r="N474" s="77">
        <v>0.0081</v>
      </c>
      <c r="O474" s="77">
        <f t="shared" si="24"/>
        <v>0.4735999999999999</v>
      </c>
      <c r="P474" s="77">
        <v>0.0255</v>
      </c>
      <c r="Q474" s="77">
        <v>0.0182</v>
      </c>
      <c r="R474" s="77">
        <v>0</v>
      </c>
      <c r="S474" s="77">
        <v>0</v>
      </c>
      <c r="T474" s="94">
        <v>0.948</v>
      </c>
      <c r="U474" s="5">
        <v>0.948</v>
      </c>
      <c r="V474" s="16">
        <f t="shared" si="23"/>
        <v>0.9479999999999998</v>
      </c>
      <c r="W474" s="16">
        <f t="shared" si="25"/>
        <v>0</v>
      </c>
      <c r="X474" s="17"/>
      <c r="Y474" s="11"/>
    </row>
    <row r="475" spans="1:25" ht="11.25" customHeight="1">
      <c r="A475" s="202"/>
      <c r="B475" s="230"/>
      <c r="C475" s="76">
        <v>3</v>
      </c>
      <c r="D475" s="77">
        <v>0.229</v>
      </c>
      <c r="E475" s="77">
        <v>0.1317</v>
      </c>
      <c r="F475" s="77">
        <v>0.0006</v>
      </c>
      <c r="G475" s="77">
        <v>0.0588</v>
      </c>
      <c r="H475" s="78">
        <v>0.0072</v>
      </c>
      <c r="I475" s="78">
        <v>0.0072</v>
      </c>
      <c r="J475" s="78">
        <v>0.0403</v>
      </c>
      <c r="K475" s="78">
        <v>0.004</v>
      </c>
      <c r="L475" s="77">
        <v>0.0012</v>
      </c>
      <c r="M475" s="77">
        <v>0.0013</v>
      </c>
      <c r="N475" s="77">
        <v>0.0081</v>
      </c>
      <c r="O475" s="77">
        <f t="shared" si="24"/>
        <v>0.4366</v>
      </c>
      <c r="P475" s="77">
        <v>0.0255</v>
      </c>
      <c r="Q475" s="77">
        <v>0.0182</v>
      </c>
      <c r="R475" s="77">
        <v>0</v>
      </c>
      <c r="S475" s="77">
        <v>0</v>
      </c>
      <c r="T475" s="94">
        <v>0.911</v>
      </c>
      <c r="U475" s="5">
        <v>0.911</v>
      </c>
      <c r="V475" s="16">
        <f t="shared" si="23"/>
        <v>0.9109999999999999</v>
      </c>
      <c r="W475" s="16">
        <f t="shared" si="25"/>
        <v>0</v>
      </c>
      <c r="X475" s="17"/>
      <c r="Y475" s="11"/>
    </row>
    <row r="476" spans="1:25" s="19" customFormat="1" ht="11.25" customHeight="1">
      <c r="A476" s="202"/>
      <c r="B476" s="230"/>
      <c r="C476" s="79">
        <v>4</v>
      </c>
      <c r="D476" s="80">
        <v>0.22896684269760198</v>
      </c>
      <c r="E476" s="80">
        <v>0.131729200934984</v>
      </c>
      <c r="F476" s="80">
        <v>0.0006387325772660375</v>
      </c>
      <c r="G476" s="80">
        <v>0.05876339710847547</v>
      </c>
      <c r="H476" s="81">
        <v>0.007249115034131147</v>
      </c>
      <c r="I476" s="81">
        <v>0.007249115034131147</v>
      </c>
      <c r="J476" s="81">
        <v>0.040275472183146796</v>
      </c>
      <c r="K476" s="81">
        <v>0.003971152158081567</v>
      </c>
      <c r="L476" s="80">
        <v>0.001164747640896892</v>
      </c>
      <c r="M476" s="80">
        <v>0.0013150376590771362</v>
      </c>
      <c r="N476" s="80">
        <v>0.008078088477188121</v>
      </c>
      <c r="O476" s="77">
        <f t="shared" si="24"/>
        <v>0.39360955761405925</v>
      </c>
      <c r="P476" s="80">
        <v>0.025511730586096442</v>
      </c>
      <c r="Q476" s="80">
        <v>0.018222664704354602</v>
      </c>
      <c r="R476" s="80">
        <v>0</v>
      </c>
      <c r="S476" s="80">
        <v>0</v>
      </c>
      <c r="T476" s="95">
        <v>0.868</v>
      </c>
      <c r="U476" s="18">
        <v>0.868</v>
      </c>
      <c r="V476" s="16">
        <f t="shared" si="23"/>
        <v>0.868</v>
      </c>
      <c r="W476" s="16">
        <f t="shared" si="25"/>
        <v>0</v>
      </c>
      <c r="X476" s="17"/>
      <c r="Y476" s="11"/>
    </row>
    <row r="477" spans="1:25" ht="11.25" customHeight="1">
      <c r="A477" s="202"/>
      <c r="B477" s="230"/>
      <c r="C477" s="76">
        <v>5</v>
      </c>
      <c r="D477" s="77">
        <v>0.229</v>
      </c>
      <c r="E477" s="77">
        <v>0.1317</v>
      </c>
      <c r="F477" s="77">
        <v>0.0006</v>
      </c>
      <c r="G477" s="77">
        <v>0.0588</v>
      </c>
      <c r="H477" s="78">
        <v>0.0072</v>
      </c>
      <c r="I477" s="78">
        <v>0.0072</v>
      </c>
      <c r="J477" s="78">
        <v>0.0403</v>
      </c>
      <c r="K477" s="78">
        <v>0.004</v>
      </c>
      <c r="L477" s="77">
        <v>0.0012</v>
      </c>
      <c r="M477" s="77">
        <v>0.0013</v>
      </c>
      <c r="N477" s="77">
        <v>0.0081</v>
      </c>
      <c r="O477" s="77">
        <f t="shared" si="24"/>
        <v>0.4785999999999999</v>
      </c>
      <c r="P477" s="77">
        <v>0.0255</v>
      </c>
      <c r="Q477" s="77">
        <v>0.0182</v>
      </c>
      <c r="R477" s="77">
        <v>0</v>
      </c>
      <c r="S477" s="77">
        <v>0</v>
      </c>
      <c r="T477" s="94">
        <v>0.953</v>
      </c>
      <c r="U477" s="5">
        <v>0.953</v>
      </c>
      <c r="V477" s="16">
        <f t="shared" si="23"/>
        <v>0.953</v>
      </c>
      <c r="W477" s="16">
        <f t="shared" si="25"/>
        <v>0</v>
      </c>
      <c r="X477" s="17"/>
      <c r="Y477" s="11"/>
    </row>
    <row r="478" spans="1:25" ht="11.25" customHeight="1">
      <c r="A478" s="202"/>
      <c r="B478" s="230"/>
      <c r="C478" s="76">
        <v>6</v>
      </c>
      <c r="D478" s="77">
        <v>0.229</v>
      </c>
      <c r="E478" s="77">
        <v>0.1317</v>
      </c>
      <c r="F478" s="77">
        <v>0.0006</v>
      </c>
      <c r="G478" s="77">
        <v>0.0588</v>
      </c>
      <c r="H478" s="78">
        <v>0.0072</v>
      </c>
      <c r="I478" s="78">
        <v>0.0072</v>
      </c>
      <c r="J478" s="78">
        <v>0.0403</v>
      </c>
      <c r="K478" s="78">
        <v>0.004</v>
      </c>
      <c r="L478" s="77">
        <v>0.0012</v>
      </c>
      <c r="M478" s="77">
        <v>0.0013</v>
      </c>
      <c r="N478" s="77">
        <v>0.0081</v>
      </c>
      <c r="O478" s="77">
        <f t="shared" si="24"/>
        <v>0.5166</v>
      </c>
      <c r="P478" s="77">
        <v>0.0255</v>
      </c>
      <c r="Q478" s="77">
        <v>0.0182</v>
      </c>
      <c r="R478" s="77">
        <v>0</v>
      </c>
      <c r="S478" s="77">
        <v>0</v>
      </c>
      <c r="T478" s="94">
        <v>0.991</v>
      </c>
      <c r="U478" s="5">
        <v>0.991</v>
      </c>
      <c r="V478" s="16">
        <f t="shared" si="23"/>
        <v>0.991</v>
      </c>
      <c r="W478" s="16">
        <f t="shared" si="25"/>
        <v>0</v>
      </c>
      <c r="X478" s="17"/>
      <c r="Y478" s="11"/>
    </row>
    <row r="479" spans="1:25" ht="11.25" customHeight="1">
      <c r="A479" s="202">
        <v>87</v>
      </c>
      <c r="B479" s="230" t="s">
        <v>86</v>
      </c>
      <c r="C479" s="76">
        <v>1</v>
      </c>
      <c r="D479" s="77">
        <v>0.2226</v>
      </c>
      <c r="E479" s="77">
        <v>0.1281</v>
      </c>
      <c r="F479" s="77">
        <v>0.0007</v>
      </c>
      <c r="G479" s="77">
        <v>0.0565</v>
      </c>
      <c r="H479" s="78">
        <v>0.0071</v>
      </c>
      <c r="I479" s="78">
        <v>0.0071</v>
      </c>
      <c r="J479" s="78">
        <v>0.0386</v>
      </c>
      <c r="K479" s="78">
        <v>0.0039</v>
      </c>
      <c r="L479" s="77">
        <v>0.0011</v>
      </c>
      <c r="M479" s="77">
        <v>0.0013</v>
      </c>
      <c r="N479" s="77">
        <v>0.009</v>
      </c>
      <c r="O479" s="77">
        <f t="shared" si="24"/>
        <v>0.5693999999999999</v>
      </c>
      <c r="P479" s="77">
        <v>0.0248</v>
      </c>
      <c r="Q479" s="77">
        <v>0.0195</v>
      </c>
      <c r="R479" s="77">
        <v>0</v>
      </c>
      <c r="S479" s="77">
        <v>0</v>
      </c>
      <c r="T479" s="94">
        <v>1.033</v>
      </c>
      <c r="U479" s="5">
        <v>1.033</v>
      </c>
      <c r="V479" s="16">
        <f t="shared" si="23"/>
        <v>1.033</v>
      </c>
      <c r="W479" s="16">
        <f t="shared" si="25"/>
        <v>0</v>
      </c>
      <c r="X479" s="17"/>
      <c r="Y479" s="11"/>
    </row>
    <row r="480" spans="1:25" ht="11.25" customHeight="1">
      <c r="A480" s="202"/>
      <c r="B480" s="230"/>
      <c r="C480" s="76">
        <v>2</v>
      </c>
      <c r="D480" s="77">
        <v>0.2226</v>
      </c>
      <c r="E480" s="77">
        <v>0.1281</v>
      </c>
      <c r="F480" s="77">
        <v>0.0007</v>
      </c>
      <c r="G480" s="77">
        <v>0.0565</v>
      </c>
      <c r="H480" s="78">
        <v>0.0071</v>
      </c>
      <c r="I480" s="78">
        <v>0.0071</v>
      </c>
      <c r="J480" s="78">
        <v>0.0386</v>
      </c>
      <c r="K480" s="78">
        <v>0.0039</v>
      </c>
      <c r="L480" s="77">
        <v>0.0011</v>
      </c>
      <c r="M480" s="77">
        <v>0.0013</v>
      </c>
      <c r="N480" s="77">
        <v>0.009</v>
      </c>
      <c r="O480" s="77">
        <f t="shared" si="24"/>
        <v>0.48439999999999994</v>
      </c>
      <c r="P480" s="77">
        <v>0.0248</v>
      </c>
      <c r="Q480" s="77">
        <v>0.0195</v>
      </c>
      <c r="R480" s="77">
        <v>0</v>
      </c>
      <c r="S480" s="77">
        <v>0</v>
      </c>
      <c r="T480" s="94">
        <v>0.948</v>
      </c>
      <c r="U480" s="5">
        <v>0.948</v>
      </c>
      <c r="V480" s="16">
        <f t="shared" si="23"/>
        <v>0.948</v>
      </c>
      <c r="W480" s="16">
        <f t="shared" si="25"/>
        <v>0</v>
      </c>
      <c r="X480" s="17"/>
      <c r="Y480" s="11"/>
    </row>
    <row r="481" spans="1:25" ht="11.25" customHeight="1">
      <c r="A481" s="202"/>
      <c r="B481" s="230"/>
      <c r="C481" s="76">
        <v>3</v>
      </c>
      <c r="D481" s="77">
        <v>0.2226</v>
      </c>
      <c r="E481" s="77">
        <v>0.1281</v>
      </c>
      <c r="F481" s="77">
        <v>0.0007</v>
      </c>
      <c r="G481" s="77">
        <v>0.0565</v>
      </c>
      <c r="H481" s="78">
        <v>0.0071</v>
      </c>
      <c r="I481" s="78">
        <v>0.0071</v>
      </c>
      <c r="J481" s="78">
        <v>0.0386</v>
      </c>
      <c r="K481" s="78">
        <v>0.0039</v>
      </c>
      <c r="L481" s="77">
        <v>0.0011</v>
      </c>
      <c r="M481" s="77">
        <v>0.0013</v>
      </c>
      <c r="N481" s="77">
        <v>0.009</v>
      </c>
      <c r="O481" s="77">
        <f t="shared" si="24"/>
        <v>0.4474</v>
      </c>
      <c r="P481" s="77">
        <v>0.0248</v>
      </c>
      <c r="Q481" s="77">
        <v>0.0195</v>
      </c>
      <c r="R481" s="77">
        <v>0</v>
      </c>
      <c r="S481" s="77">
        <v>0</v>
      </c>
      <c r="T481" s="94">
        <v>0.911</v>
      </c>
      <c r="U481" s="5">
        <v>0.911</v>
      </c>
      <c r="V481" s="16">
        <f t="shared" si="23"/>
        <v>0.911</v>
      </c>
      <c r="W481" s="16">
        <f t="shared" si="25"/>
        <v>0</v>
      </c>
      <c r="X481" s="17"/>
      <c r="Y481" s="11"/>
    </row>
    <row r="482" spans="1:25" s="19" customFormat="1" ht="11.25" customHeight="1">
      <c r="A482" s="202"/>
      <c r="B482" s="230"/>
      <c r="C482" s="79">
        <v>4</v>
      </c>
      <c r="D482" s="80">
        <v>0.22256931434994376</v>
      </c>
      <c r="E482" s="80">
        <v>0.12805357811914572</v>
      </c>
      <c r="F482" s="80">
        <v>0.0006504308729861371</v>
      </c>
      <c r="G482" s="80">
        <v>0.05654683402023229</v>
      </c>
      <c r="H482" s="81">
        <v>0.007050503977586658</v>
      </c>
      <c r="I482" s="81">
        <v>0.007050503977586658</v>
      </c>
      <c r="J482" s="81">
        <v>0.03857705584528769</v>
      </c>
      <c r="K482" s="81">
        <v>0.003861663365430382</v>
      </c>
      <c r="L482" s="80">
        <v>0.0010976020981641062</v>
      </c>
      <c r="M482" s="80">
        <v>0.0012602098164106405</v>
      </c>
      <c r="N482" s="80">
        <v>0.008984076433121019</v>
      </c>
      <c r="O482" s="77">
        <f t="shared" si="24"/>
        <v>0.40456800299737733</v>
      </c>
      <c r="P482" s="80">
        <v>0.024797677032596475</v>
      </c>
      <c r="Q482" s="80">
        <v>0.019472274260022477</v>
      </c>
      <c r="R482" s="80">
        <v>0</v>
      </c>
      <c r="S482" s="80">
        <v>0</v>
      </c>
      <c r="T482" s="95">
        <v>0.868</v>
      </c>
      <c r="U482" s="18">
        <v>0.868</v>
      </c>
      <c r="V482" s="16">
        <f t="shared" si="23"/>
        <v>0.8680000000000001</v>
      </c>
      <c r="W482" s="16">
        <f t="shared" si="25"/>
        <v>0</v>
      </c>
      <c r="X482" s="17"/>
      <c r="Y482" s="11"/>
    </row>
    <row r="483" spans="1:25" ht="11.25" customHeight="1">
      <c r="A483" s="202"/>
      <c r="B483" s="230"/>
      <c r="C483" s="76">
        <v>5</v>
      </c>
      <c r="D483" s="77">
        <v>0.2226</v>
      </c>
      <c r="E483" s="77">
        <v>0.1281</v>
      </c>
      <c r="F483" s="77">
        <v>0.0007</v>
      </c>
      <c r="G483" s="77">
        <v>0.0565</v>
      </c>
      <c r="H483" s="78">
        <v>0.0071</v>
      </c>
      <c r="I483" s="78">
        <v>0.0071</v>
      </c>
      <c r="J483" s="78">
        <v>0.0386</v>
      </c>
      <c r="K483" s="78">
        <v>0.0039</v>
      </c>
      <c r="L483" s="77">
        <v>0.0011</v>
      </c>
      <c r="M483" s="77">
        <v>0.0013</v>
      </c>
      <c r="N483" s="77">
        <v>0.009</v>
      </c>
      <c r="O483" s="77">
        <f t="shared" si="24"/>
        <v>0.48939999999999995</v>
      </c>
      <c r="P483" s="77">
        <v>0.0248</v>
      </c>
      <c r="Q483" s="77">
        <v>0.0195</v>
      </c>
      <c r="R483" s="77">
        <v>0</v>
      </c>
      <c r="S483" s="77">
        <v>0</v>
      </c>
      <c r="T483" s="94">
        <v>0.953</v>
      </c>
      <c r="U483" s="5">
        <v>0.953</v>
      </c>
      <c r="V483" s="16">
        <f t="shared" si="23"/>
        <v>0.953</v>
      </c>
      <c r="W483" s="16">
        <f t="shared" si="25"/>
        <v>0</v>
      </c>
      <c r="X483" s="17"/>
      <c r="Y483" s="11"/>
    </row>
    <row r="484" spans="1:25" ht="11.25" customHeight="1">
      <c r="A484" s="202"/>
      <c r="B484" s="230"/>
      <c r="C484" s="76">
        <v>6</v>
      </c>
      <c r="D484" s="77">
        <v>0.2226</v>
      </c>
      <c r="E484" s="77">
        <v>0.1281</v>
      </c>
      <c r="F484" s="77">
        <v>0.0007</v>
      </c>
      <c r="G484" s="77">
        <v>0.0565</v>
      </c>
      <c r="H484" s="78">
        <v>0.0071</v>
      </c>
      <c r="I484" s="78">
        <v>0.0071</v>
      </c>
      <c r="J484" s="78">
        <v>0.0386</v>
      </c>
      <c r="K484" s="78">
        <v>0.0039</v>
      </c>
      <c r="L484" s="77">
        <v>0.0011</v>
      </c>
      <c r="M484" s="77">
        <v>0.0013</v>
      </c>
      <c r="N484" s="77">
        <v>0.009</v>
      </c>
      <c r="O484" s="77">
        <f t="shared" si="24"/>
        <v>0.5274</v>
      </c>
      <c r="P484" s="77">
        <v>0.0248</v>
      </c>
      <c r="Q484" s="77">
        <v>0.0195</v>
      </c>
      <c r="R484" s="77">
        <v>0</v>
      </c>
      <c r="S484" s="77">
        <v>0</v>
      </c>
      <c r="T484" s="94">
        <v>0.991</v>
      </c>
      <c r="U484" s="5">
        <v>0.991</v>
      </c>
      <c r="V484" s="16">
        <f t="shared" si="23"/>
        <v>0.991</v>
      </c>
      <c r="W484" s="16">
        <f t="shared" si="25"/>
        <v>0</v>
      </c>
      <c r="X484" s="17"/>
      <c r="Y484" s="11"/>
    </row>
    <row r="485" spans="1:25" ht="11.25" customHeight="1">
      <c r="A485" s="203">
        <v>88</v>
      </c>
      <c r="B485" s="230" t="s">
        <v>139</v>
      </c>
      <c r="C485" s="76">
        <v>1</v>
      </c>
      <c r="D485" s="77">
        <v>0.1853</v>
      </c>
      <c r="E485" s="77">
        <v>0.1295</v>
      </c>
      <c r="F485" s="77">
        <v>0.0005</v>
      </c>
      <c r="G485" s="77">
        <v>0.0656</v>
      </c>
      <c r="H485" s="78">
        <v>0.0082</v>
      </c>
      <c r="I485" s="78">
        <v>0.0082</v>
      </c>
      <c r="J485" s="78">
        <v>0.0439</v>
      </c>
      <c r="K485" s="78">
        <v>0.0053</v>
      </c>
      <c r="L485" s="77">
        <v>0.0009</v>
      </c>
      <c r="M485" s="77">
        <v>0.001</v>
      </c>
      <c r="N485" s="77">
        <v>0.0097</v>
      </c>
      <c r="O485" s="77">
        <f t="shared" si="24"/>
        <v>0.5975999999999999</v>
      </c>
      <c r="P485" s="77">
        <v>0.0207</v>
      </c>
      <c r="Q485" s="77">
        <v>0.0202</v>
      </c>
      <c r="R485" s="77">
        <v>0</v>
      </c>
      <c r="S485" s="77">
        <v>0</v>
      </c>
      <c r="T485" s="94">
        <v>1.031</v>
      </c>
      <c r="U485" s="5">
        <v>1.031</v>
      </c>
      <c r="V485" s="16">
        <f t="shared" si="23"/>
        <v>1.031</v>
      </c>
      <c r="W485" s="16">
        <f t="shared" si="25"/>
        <v>0</v>
      </c>
      <c r="X485" s="17"/>
      <c r="Y485" s="11"/>
    </row>
    <row r="486" spans="1:25" ht="11.25" customHeight="1">
      <c r="A486" s="190"/>
      <c r="B486" s="230"/>
      <c r="C486" s="76">
        <v>3</v>
      </c>
      <c r="D486" s="77">
        <v>0.18532019082362844</v>
      </c>
      <c r="E486" s="77">
        <v>0.12949880735232214</v>
      </c>
      <c r="F486" s="77">
        <v>0.0005101725831345587</v>
      </c>
      <c r="G486" s="77">
        <v>0.06559969131471867</v>
      </c>
      <c r="H486" s="78">
        <v>0.008240172357223935</v>
      </c>
      <c r="I486" s="78">
        <v>0.008240172357223935</v>
      </c>
      <c r="J486" s="78">
        <v>0.043857923732517526</v>
      </c>
      <c r="K486" s="78">
        <v>0.005268199365327087</v>
      </c>
      <c r="L486" s="77">
        <v>0.0008502876385575979</v>
      </c>
      <c r="M486" s="77">
        <v>0.0009778307843412374</v>
      </c>
      <c r="N486" s="77">
        <v>0.009735793461484496</v>
      </c>
      <c r="O486" s="77">
        <f t="shared" si="24"/>
        <v>0.47569341939104814</v>
      </c>
      <c r="P486" s="77">
        <v>0.020661989616949625</v>
      </c>
      <c r="Q486" s="77">
        <v>0.020151817033815068</v>
      </c>
      <c r="R486" s="77">
        <v>0</v>
      </c>
      <c r="S486" s="77">
        <v>0</v>
      </c>
      <c r="T486" s="94">
        <v>0.909</v>
      </c>
      <c r="U486" s="5">
        <v>0.909</v>
      </c>
      <c r="V486" s="16">
        <f t="shared" si="23"/>
        <v>0.909</v>
      </c>
      <c r="W486" s="16">
        <f t="shared" si="25"/>
        <v>0</v>
      </c>
      <c r="X486" s="17"/>
      <c r="Y486" s="11"/>
    </row>
    <row r="487" spans="1:25" ht="11.25" customHeight="1">
      <c r="A487" s="190"/>
      <c r="B487" s="230"/>
      <c r="C487" s="76">
        <v>5</v>
      </c>
      <c r="D487" s="77">
        <v>0.1853</v>
      </c>
      <c r="E487" s="77">
        <v>0.1295</v>
      </c>
      <c r="F487" s="77">
        <v>0.0005</v>
      </c>
      <c r="G487" s="77">
        <v>0.0656</v>
      </c>
      <c r="H487" s="78">
        <v>0.0082</v>
      </c>
      <c r="I487" s="78">
        <v>0.0082</v>
      </c>
      <c r="J487" s="78">
        <v>0.0439</v>
      </c>
      <c r="K487" s="78">
        <v>0.0053</v>
      </c>
      <c r="L487" s="77">
        <v>0.0009</v>
      </c>
      <c r="M487" s="77">
        <v>0.001</v>
      </c>
      <c r="N487" s="77">
        <v>0.0097</v>
      </c>
      <c r="O487" s="77">
        <f t="shared" si="24"/>
        <v>0.5176000000000001</v>
      </c>
      <c r="P487" s="77">
        <v>0.0207</v>
      </c>
      <c r="Q487" s="77">
        <v>0.0202</v>
      </c>
      <c r="R487" s="77">
        <v>0</v>
      </c>
      <c r="S487" s="77">
        <v>0</v>
      </c>
      <c r="T487" s="94">
        <v>0.951</v>
      </c>
      <c r="U487" s="5">
        <v>0.951</v>
      </c>
      <c r="V487" s="16">
        <f t="shared" si="23"/>
        <v>0.9510000000000001</v>
      </c>
      <c r="W487" s="16">
        <f t="shared" si="25"/>
        <v>0</v>
      </c>
      <c r="X487" s="17"/>
      <c r="Y487" s="11"/>
    </row>
    <row r="488" spans="1:25" ht="11.25" customHeight="1">
      <c r="A488" s="190"/>
      <c r="B488" s="230"/>
      <c r="C488" s="76">
        <v>6</v>
      </c>
      <c r="D488" s="77">
        <v>0.1853</v>
      </c>
      <c r="E488" s="77">
        <v>0.1295</v>
      </c>
      <c r="F488" s="77">
        <v>0.0005</v>
      </c>
      <c r="G488" s="77">
        <v>0.0656</v>
      </c>
      <c r="H488" s="78">
        <v>0.0082</v>
      </c>
      <c r="I488" s="78">
        <v>0.0082</v>
      </c>
      <c r="J488" s="78">
        <v>0.0439</v>
      </c>
      <c r="K488" s="78">
        <v>0.0053</v>
      </c>
      <c r="L488" s="77">
        <v>0.0009</v>
      </c>
      <c r="M488" s="77">
        <v>0.001</v>
      </c>
      <c r="N488" s="77">
        <v>0.0097</v>
      </c>
      <c r="O488" s="77">
        <f t="shared" si="24"/>
        <v>0.5556000000000001</v>
      </c>
      <c r="P488" s="77">
        <v>0.0207</v>
      </c>
      <c r="Q488" s="77">
        <v>0.0202</v>
      </c>
      <c r="R488" s="77">
        <v>0</v>
      </c>
      <c r="S488" s="77">
        <v>0</v>
      </c>
      <c r="T488" s="94">
        <v>0.989</v>
      </c>
      <c r="U488" s="5">
        <v>0.989</v>
      </c>
      <c r="V488" s="16">
        <f t="shared" si="23"/>
        <v>0.9890000000000001</v>
      </c>
      <c r="W488" s="16">
        <f t="shared" si="25"/>
        <v>0</v>
      </c>
      <c r="X488" s="17"/>
      <c r="Y488" s="11"/>
    </row>
    <row r="489" spans="1:25" ht="11.25" customHeight="1">
      <c r="A489" s="87"/>
      <c r="B489" s="231" t="s">
        <v>140</v>
      </c>
      <c r="C489" s="76">
        <v>1</v>
      </c>
      <c r="D489" s="77">
        <v>0.1853</v>
      </c>
      <c r="E489" s="77">
        <v>0.1295</v>
      </c>
      <c r="F489" s="77">
        <v>0.0005</v>
      </c>
      <c r="G489" s="77">
        <v>0.0656</v>
      </c>
      <c r="H489" s="78">
        <v>0.0082</v>
      </c>
      <c r="I489" s="78">
        <v>0.0082</v>
      </c>
      <c r="J489" s="78">
        <v>0.0439</v>
      </c>
      <c r="K489" s="78">
        <v>0.0053</v>
      </c>
      <c r="L489" s="77">
        <v>0.0009</v>
      </c>
      <c r="M489" s="77">
        <v>0.001</v>
      </c>
      <c r="N489" s="77">
        <v>0.0097</v>
      </c>
      <c r="O489" s="77">
        <f t="shared" si="24"/>
        <v>0.46760000000000007</v>
      </c>
      <c r="P489" s="77">
        <v>0.0207</v>
      </c>
      <c r="Q489" s="77">
        <v>0.0202</v>
      </c>
      <c r="R489" s="77">
        <v>0</v>
      </c>
      <c r="S489" s="77">
        <v>0</v>
      </c>
      <c r="T489" s="94">
        <v>0.901</v>
      </c>
      <c r="U489" s="5">
        <v>0.901</v>
      </c>
      <c r="V489" s="16">
        <f t="shared" si="23"/>
        <v>0.9010000000000001</v>
      </c>
      <c r="W489" s="16">
        <f t="shared" si="25"/>
        <v>0</v>
      </c>
      <c r="X489" s="17"/>
      <c r="Y489" s="11"/>
    </row>
    <row r="490" spans="1:25" s="19" customFormat="1" ht="11.25" customHeight="1">
      <c r="A490" s="108"/>
      <c r="B490" s="231"/>
      <c r="C490" s="79">
        <v>3</v>
      </c>
      <c r="D490" s="77">
        <v>0.1853</v>
      </c>
      <c r="E490" s="77">
        <v>0.1295</v>
      </c>
      <c r="F490" s="77">
        <v>0.0005</v>
      </c>
      <c r="G490" s="77">
        <v>0.0656</v>
      </c>
      <c r="H490" s="78">
        <v>0.0082</v>
      </c>
      <c r="I490" s="78">
        <v>0.0082</v>
      </c>
      <c r="J490" s="78">
        <v>0.0439</v>
      </c>
      <c r="K490" s="78">
        <v>0.0053</v>
      </c>
      <c r="L490" s="77">
        <v>0.0009</v>
      </c>
      <c r="M490" s="77">
        <v>0.001</v>
      </c>
      <c r="N490" s="77">
        <v>0.0097</v>
      </c>
      <c r="O490" s="77">
        <f t="shared" si="24"/>
        <v>0.3456000000000001</v>
      </c>
      <c r="P490" s="77">
        <v>0.0207</v>
      </c>
      <c r="Q490" s="77">
        <v>0.0202</v>
      </c>
      <c r="R490" s="77">
        <v>0</v>
      </c>
      <c r="S490" s="77">
        <v>0</v>
      </c>
      <c r="T490" s="94">
        <v>0.779</v>
      </c>
      <c r="U490" s="18">
        <v>0.779</v>
      </c>
      <c r="V490" s="16">
        <f t="shared" si="23"/>
        <v>0.779</v>
      </c>
      <c r="W490" s="16">
        <f t="shared" si="25"/>
        <v>0</v>
      </c>
      <c r="X490" s="17"/>
      <c r="Y490" s="11"/>
    </row>
    <row r="491" spans="1:25" ht="11.25" customHeight="1">
      <c r="A491" s="87"/>
      <c r="B491" s="231"/>
      <c r="C491" s="76">
        <v>5</v>
      </c>
      <c r="D491" s="77">
        <v>0.1853</v>
      </c>
      <c r="E491" s="77">
        <v>0.1295</v>
      </c>
      <c r="F491" s="77">
        <v>0.0005</v>
      </c>
      <c r="G491" s="77">
        <v>0.0656</v>
      </c>
      <c r="H491" s="78">
        <v>0.0082</v>
      </c>
      <c r="I491" s="78">
        <v>0.0082</v>
      </c>
      <c r="J491" s="78">
        <v>0.0439</v>
      </c>
      <c r="K491" s="78">
        <v>0.0053</v>
      </c>
      <c r="L491" s="77">
        <v>0.0009</v>
      </c>
      <c r="M491" s="77">
        <v>0.001</v>
      </c>
      <c r="N491" s="77">
        <v>0.0097</v>
      </c>
      <c r="O491" s="77">
        <f t="shared" si="24"/>
        <v>0.3876</v>
      </c>
      <c r="P491" s="77">
        <v>0.0207</v>
      </c>
      <c r="Q491" s="77">
        <v>0.0202</v>
      </c>
      <c r="R491" s="77">
        <v>0</v>
      </c>
      <c r="S491" s="77">
        <v>0</v>
      </c>
      <c r="T491" s="94">
        <v>0.821</v>
      </c>
      <c r="U491" s="5">
        <v>0.821</v>
      </c>
      <c r="V491" s="16">
        <f t="shared" si="23"/>
        <v>0.8210000000000001</v>
      </c>
      <c r="W491" s="16">
        <f t="shared" si="25"/>
        <v>0</v>
      </c>
      <c r="X491" s="17"/>
      <c r="Y491" s="11"/>
    </row>
    <row r="492" spans="1:25" ht="11.25" customHeight="1">
      <c r="A492" s="107"/>
      <c r="B492" s="231"/>
      <c r="C492" s="76">
        <v>6</v>
      </c>
      <c r="D492" s="77">
        <v>0.1853</v>
      </c>
      <c r="E492" s="77">
        <v>0.1295</v>
      </c>
      <c r="F492" s="77">
        <v>0.0005</v>
      </c>
      <c r="G492" s="77">
        <v>0.0656</v>
      </c>
      <c r="H492" s="78">
        <v>0.0082</v>
      </c>
      <c r="I492" s="78">
        <v>0.0082</v>
      </c>
      <c r="J492" s="78">
        <v>0.0439</v>
      </c>
      <c r="K492" s="78">
        <v>0.0053</v>
      </c>
      <c r="L492" s="77">
        <v>0.0009</v>
      </c>
      <c r="M492" s="77">
        <v>0.001</v>
      </c>
      <c r="N492" s="77">
        <v>0.0097</v>
      </c>
      <c r="O492" s="77">
        <f t="shared" si="24"/>
        <v>0.42560000000000003</v>
      </c>
      <c r="P492" s="77">
        <v>0.0207</v>
      </c>
      <c r="Q492" s="77">
        <v>0.0202</v>
      </c>
      <c r="R492" s="77">
        <v>0</v>
      </c>
      <c r="S492" s="77">
        <v>0</v>
      </c>
      <c r="T492" s="94">
        <v>0.859</v>
      </c>
      <c r="U492" s="5">
        <v>0.859</v>
      </c>
      <c r="V492" s="16">
        <f t="shared" si="23"/>
        <v>0.8590000000000001</v>
      </c>
      <c r="W492" s="16">
        <f t="shared" si="25"/>
        <v>0</v>
      </c>
      <c r="X492" s="17"/>
      <c r="Y492" s="11"/>
    </row>
    <row r="493" spans="1:25" ht="11.25" customHeight="1">
      <c r="A493" s="202">
        <v>89</v>
      </c>
      <c r="B493" s="230" t="s">
        <v>87</v>
      </c>
      <c r="C493" s="76">
        <v>1</v>
      </c>
      <c r="D493" s="77">
        <v>0.2435</v>
      </c>
      <c r="E493" s="77">
        <v>0.1222</v>
      </c>
      <c r="F493" s="77">
        <v>0.0004</v>
      </c>
      <c r="G493" s="77">
        <v>0.0547</v>
      </c>
      <c r="H493" s="78">
        <v>0.0067</v>
      </c>
      <c r="I493" s="78">
        <v>0.0067</v>
      </c>
      <c r="J493" s="78">
        <v>0.0373</v>
      </c>
      <c r="K493" s="78">
        <v>0.0041</v>
      </c>
      <c r="L493" s="77">
        <v>0.0008</v>
      </c>
      <c r="M493" s="77">
        <v>0.0009</v>
      </c>
      <c r="N493" s="77">
        <v>0.0074</v>
      </c>
      <c r="O493" s="77">
        <f t="shared" si="24"/>
        <v>0.5565999999999998</v>
      </c>
      <c r="P493" s="77">
        <v>0.0271</v>
      </c>
      <c r="Q493" s="77">
        <v>0.0214</v>
      </c>
      <c r="R493" s="77">
        <v>0</v>
      </c>
      <c r="S493" s="77">
        <v>0</v>
      </c>
      <c r="T493" s="94">
        <v>1.035</v>
      </c>
      <c r="U493" s="5">
        <v>1.035</v>
      </c>
      <c r="V493" s="16">
        <f t="shared" si="23"/>
        <v>1.035</v>
      </c>
      <c r="W493" s="16">
        <f t="shared" si="25"/>
        <v>0</v>
      </c>
      <c r="X493" s="17"/>
      <c r="Y493" s="11"/>
    </row>
    <row r="494" spans="1:25" ht="11.25" customHeight="1">
      <c r="A494" s="202"/>
      <c r="B494" s="230"/>
      <c r="C494" s="76">
        <v>2</v>
      </c>
      <c r="D494" s="77">
        <v>0.2435</v>
      </c>
      <c r="E494" s="77">
        <v>0.1222</v>
      </c>
      <c r="F494" s="77">
        <v>0.0004</v>
      </c>
      <c r="G494" s="77">
        <v>0.0547</v>
      </c>
      <c r="H494" s="78">
        <v>0.0067</v>
      </c>
      <c r="I494" s="78">
        <v>0.0067</v>
      </c>
      <c r="J494" s="78">
        <v>0.0373</v>
      </c>
      <c r="K494" s="78">
        <v>0.0041</v>
      </c>
      <c r="L494" s="77">
        <v>0.0008</v>
      </c>
      <c r="M494" s="77">
        <v>0.0009</v>
      </c>
      <c r="N494" s="77">
        <v>0.0074</v>
      </c>
      <c r="O494" s="77">
        <f t="shared" si="24"/>
        <v>0.47159999999999985</v>
      </c>
      <c r="P494" s="77">
        <v>0.0271</v>
      </c>
      <c r="Q494" s="77">
        <v>0.0214</v>
      </c>
      <c r="R494" s="77">
        <v>0</v>
      </c>
      <c r="S494" s="77">
        <v>0</v>
      </c>
      <c r="T494" s="94">
        <v>0.95</v>
      </c>
      <c r="U494" s="5">
        <v>0.95</v>
      </c>
      <c r="V494" s="16">
        <f t="shared" si="23"/>
        <v>0.95</v>
      </c>
      <c r="W494" s="16">
        <f t="shared" si="25"/>
        <v>0</v>
      </c>
      <c r="X494" s="17"/>
      <c r="Y494" s="11"/>
    </row>
    <row r="495" spans="1:25" ht="11.25" customHeight="1">
      <c r="A495" s="202"/>
      <c r="B495" s="230"/>
      <c r="C495" s="76">
        <v>3</v>
      </c>
      <c r="D495" s="77">
        <v>0.2435</v>
      </c>
      <c r="E495" s="77">
        <v>0.1222</v>
      </c>
      <c r="F495" s="77">
        <v>0.0004</v>
      </c>
      <c r="G495" s="77">
        <v>0.0547</v>
      </c>
      <c r="H495" s="78">
        <v>0.0067</v>
      </c>
      <c r="I495" s="78">
        <v>0.0067</v>
      </c>
      <c r="J495" s="78">
        <v>0.0373</v>
      </c>
      <c r="K495" s="78">
        <v>0.0041</v>
      </c>
      <c r="L495" s="77">
        <v>0.0008</v>
      </c>
      <c r="M495" s="77">
        <v>0.0009</v>
      </c>
      <c r="N495" s="77">
        <v>0.0074</v>
      </c>
      <c r="O495" s="77">
        <f t="shared" si="24"/>
        <v>0.43459999999999993</v>
      </c>
      <c r="P495" s="77">
        <v>0.0271</v>
      </c>
      <c r="Q495" s="77">
        <v>0.0214</v>
      </c>
      <c r="R495" s="77">
        <v>0</v>
      </c>
      <c r="S495" s="77">
        <v>0</v>
      </c>
      <c r="T495" s="94">
        <v>0.913</v>
      </c>
      <c r="U495" s="5">
        <v>0.913</v>
      </c>
      <c r="V495" s="16">
        <f t="shared" si="23"/>
        <v>0.913</v>
      </c>
      <c r="W495" s="16">
        <f t="shared" si="25"/>
        <v>0</v>
      </c>
      <c r="X495" s="17"/>
      <c r="Y495" s="11"/>
    </row>
    <row r="496" spans="1:25" s="19" customFormat="1" ht="11.25" customHeight="1">
      <c r="A496" s="202"/>
      <c r="B496" s="230"/>
      <c r="C496" s="79">
        <v>4</v>
      </c>
      <c r="D496" s="80">
        <v>0.2434704092255946</v>
      </c>
      <c r="E496" s="80">
        <v>0.12224032994314087</v>
      </c>
      <c r="F496" s="80">
        <v>0.0004180347561463922</v>
      </c>
      <c r="G496" s="80">
        <v>0.05469288059581966</v>
      </c>
      <c r="H496" s="81">
        <v>0.0066933974193782355</v>
      </c>
      <c r="I496" s="81">
        <v>0.0066933974193782355</v>
      </c>
      <c r="J496" s="81">
        <v>0.037251162762095225</v>
      </c>
      <c r="K496" s="81">
        <v>0.0040521303004569225</v>
      </c>
      <c r="L496" s="80">
        <v>0.0007663970529350525</v>
      </c>
      <c r="M496" s="80">
        <v>0.0009057419716505165</v>
      </c>
      <c r="N496" s="80">
        <v>0.00735044446224073</v>
      </c>
      <c r="O496" s="77">
        <f t="shared" si="24"/>
        <v>0.39162889404981177</v>
      </c>
      <c r="P496" s="80">
        <v>0.02713742291983663</v>
      </c>
      <c r="Q496" s="80">
        <v>0.021389445022823736</v>
      </c>
      <c r="R496" s="80">
        <v>0</v>
      </c>
      <c r="S496" s="80">
        <v>0</v>
      </c>
      <c r="T496" s="95">
        <v>0.87</v>
      </c>
      <c r="U496" s="18">
        <v>0.87</v>
      </c>
      <c r="V496" s="16">
        <f t="shared" si="23"/>
        <v>0.87</v>
      </c>
      <c r="W496" s="16">
        <f t="shared" si="25"/>
        <v>0</v>
      </c>
      <c r="X496" s="17"/>
      <c r="Y496" s="11"/>
    </row>
    <row r="497" spans="1:25" ht="11.25" customHeight="1">
      <c r="A497" s="202"/>
      <c r="B497" s="230"/>
      <c r="C497" s="76">
        <v>5</v>
      </c>
      <c r="D497" s="77">
        <v>0.2435</v>
      </c>
      <c r="E497" s="77">
        <v>0.1222</v>
      </c>
      <c r="F497" s="77">
        <v>0.0004</v>
      </c>
      <c r="G497" s="77">
        <v>0.0547</v>
      </c>
      <c r="H497" s="78">
        <v>0.0067</v>
      </c>
      <c r="I497" s="78">
        <v>0.0067</v>
      </c>
      <c r="J497" s="78">
        <v>0.0373</v>
      </c>
      <c r="K497" s="78">
        <v>0.0041</v>
      </c>
      <c r="L497" s="77">
        <v>0.0008</v>
      </c>
      <c r="M497" s="77">
        <v>0.0009</v>
      </c>
      <c r="N497" s="77">
        <v>0.0074</v>
      </c>
      <c r="O497" s="77">
        <f t="shared" si="24"/>
        <v>0.47659999999999986</v>
      </c>
      <c r="P497" s="77">
        <v>0.0271</v>
      </c>
      <c r="Q497" s="77">
        <v>0.0214</v>
      </c>
      <c r="R497" s="77">
        <v>0</v>
      </c>
      <c r="S497" s="77">
        <v>0</v>
      </c>
      <c r="T497" s="94">
        <v>0.955</v>
      </c>
      <c r="U497" s="5">
        <v>0.955</v>
      </c>
      <c r="V497" s="16">
        <f t="shared" si="23"/>
        <v>0.955</v>
      </c>
      <c r="W497" s="16">
        <f t="shared" si="25"/>
        <v>0</v>
      </c>
      <c r="X497" s="17"/>
      <c r="Y497" s="11"/>
    </row>
    <row r="498" spans="1:25" ht="11.25" customHeight="1">
      <c r="A498" s="202"/>
      <c r="B498" s="230"/>
      <c r="C498" s="76">
        <v>6</v>
      </c>
      <c r="D498" s="77">
        <v>0.2435</v>
      </c>
      <c r="E498" s="77">
        <v>0.1222</v>
      </c>
      <c r="F498" s="77">
        <v>0.0004</v>
      </c>
      <c r="G498" s="77">
        <v>0.0547</v>
      </c>
      <c r="H498" s="78">
        <v>0.0067</v>
      </c>
      <c r="I498" s="78">
        <v>0.0067</v>
      </c>
      <c r="J498" s="78">
        <v>0.0373</v>
      </c>
      <c r="K498" s="78">
        <v>0.0041</v>
      </c>
      <c r="L498" s="77">
        <v>0.0008</v>
      </c>
      <c r="M498" s="77">
        <v>0.0009</v>
      </c>
      <c r="N498" s="77">
        <v>0.0074</v>
      </c>
      <c r="O498" s="77">
        <f t="shared" si="24"/>
        <v>0.5146</v>
      </c>
      <c r="P498" s="77">
        <v>0.0271</v>
      </c>
      <c r="Q498" s="77">
        <v>0.0214</v>
      </c>
      <c r="R498" s="77">
        <v>0</v>
      </c>
      <c r="S498" s="77">
        <v>0</v>
      </c>
      <c r="T498" s="94">
        <v>0.993</v>
      </c>
      <c r="U498" s="5">
        <v>0.993</v>
      </c>
      <c r="V498" s="16">
        <f t="shared" si="23"/>
        <v>0.9930000000000001</v>
      </c>
      <c r="W498" s="16">
        <f t="shared" si="25"/>
        <v>0</v>
      </c>
      <c r="X498" s="17"/>
      <c r="Y498" s="11"/>
    </row>
    <row r="499" spans="1:25" ht="11.25" customHeight="1">
      <c r="A499" s="202">
        <v>90</v>
      </c>
      <c r="B499" s="230" t="s">
        <v>1</v>
      </c>
      <c r="C499" s="76">
        <v>1</v>
      </c>
      <c r="D499" s="77">
        <v>0.2799</v>
      </c>
      <c r="E499" s="77">
        <v>0.1428</v>
      </c>
      <c r="F499" s="77">
        <v>0.0003</v>
      </c>
      <c r="G499" s="77">
        <v>0.0298</v>
      </c>
      <c r="H499" s="78">
        <v>0.0042</v>
      </c>
      <c r="I499" s="78">
        <v>0.0042</v>
      </c>
      <c r="J499" s="78">
        <v>0.0174</v>
      </c>
      <c r="K499" s="78">
        <v>0.004</v>
      </c>
      <c r="L499" s="77">
        <v>0.0005</v>
      </c>
      <c r="M499" s="77">
        <v>0.0006</v>
      </c>
      <c r="N499" s="77">
        <v>0.0091</v>
      </c>
      <c r="O499" s="77">
        <f t="shared" si="24"/>
        <v>0.5156</v>
      </c>
      <c r="P499" s="77">
        <v>0.0312</v>
      </c>
      <c r="Q499" s="77">
        <v>0.0183</v>
      </c>
      <c r="R499" s="77">
        <v>0.0269</v>
      </c>
      <c r="S499" s="77">
        <v>0.8</v>
      </c>
      <c r="T499" s="94">
        <v>1.855</v>
      </c>
      <c r="U499" s="5">
        <v>1.055</v>
      </c>
      <c r="V499" s="16">
        <f t="shared" si="23"/>
        <v>1.8549999999999998</v>
      </c>
      <c r="W499" s="16">
        <f t="shared" si="25"/>
        <v>0</v>
      </c>
      <c r="X499" s="17"/>
      <c r="Y499" s="11"/>
    </row>
    <row r="500" spans="1:25" ht="11.25" customHeight="1">
      <c r="A500" s="202"/>
      <c r="B500" s="230"/>
      <c r="C500" s="76">
        <v>2</v>
      </c>
      <c r="D500" s="77">
        <v>0.2799</v>
      </c>
      <c r="E500" s="77">
        <v>0.1428</v>
      </c>
      <c r="F500" s="77">
        <v>0.0003</v>
      </c>
      <c r="G500" s="77">
        <v>0.0298</v>
      </c>
      <c r="H500" s="78">
        <v>0.0042</v>
      </c>
      <c r="I500" s="78">
        <v>0.0042</v>
      </c>
      <c r="J500" s="78">
        <v>0.0174</v>
      </c>
      <c r="K500" s="78">
        <v>0.004</v>
      </c>
      <c r="L500" s="77">
        <v>0.0005</v>
      </c>
      <c r="M500" s="77">
        <v>0.0006</v>
      </c>
      <c r="N500" s="77">
        <v>0.0091</v>
      </c>
      <c r="O500" s="77">
        <f t="shared" si="24"/>
        <v>0.4306</v>
      </c>
      <c r="P500" s="77">
        <v>0.0312</v>
      </c>
      <c r="Q500" s="77">
        <v>0.0183</v>
      </c>
      <c r="R500" s="77">
        <v>0.0269</v>
      </c>
      <c r="S500" s="77">
        <v>0.8</v>
      </c>
      <c r="T500" s="94">
        <v>1.77</v>
      </c>
      <c r="U500" s="5">
        <v>0.97</v>
      </c>
      <c r="V500" s="16">
        <f t="shared" si="23"/>
        <v>1.77</v>
      </c>
      <c r="W500" s="16">
        <f t="shared" si="25"/>
        <v>0</v>
      </c>
      <c r="X500" s="17"/>
      <c r="Y500" s="11"/>
    </row>
    <row r="501" spans="1:25" ht="11.25" customHeight="1">
      <c r="A501" s="202"/>
      <c r="B501" s="230"/>
      <c r="C501" s="76">
        <v>3</v>
      </c>
      <c r="D501" s="77">
        <v>0.2799</v>
      </c>
      <c r="E501" s="77">
        <v>0.1428</v>
      </c>
      <c r="F501" s="77">
        <v>0.0003</v>
      </c>
      <c r="G501" s="77">
        <v>0.0298</v>
      </c>
      <c r="H501" s="78">
        <v>0.0042</v>
      </c>
      <c r="I501" s="78">
        <v>0.0042</v>
      </c>
      <c r="J501" s="78">
        <v>0.0174</v>
      </c>
      <c r="K501" s="78">
        <v>0.004</v>
      </c>
      <c r="L501" s="77">
        <v>0.0005</v>
      </c>
      <c r="M501" s="77">
        <v>0.0006</v>
      </c>
      <c r="N501" s="77">
        <v>0.0091</v>
      </c>
      <c r="O501" s="77">
        <f t="shared" si="24"/>
        <v>0.39360000000000006</v>
      </c>
      <c r="P501" s="77">
        <v>0.0312</v>
      </c>
      <c r="Q501" s="77">
        <v>0.0183</v>
      </c>
      <c r="R501" s="77">
        <v>0.0269</v>
      </c>
      <c r="S501" s="77">
        <v>0.8</v>
      </c>
      <c r="T501" s="94">
        <v>1.733</v>
      </c>
      <c r="U501" s="5">
        <v>0.933</v>
      </c>
      <c r="V501" s="16">
        <f t="shared" si="23"/>
        <v>1.733</v>
      </c>
      <c r="W501" s="16">
        <f t="shared" si="25"/>
        <v>0</v>
      </c>
      <c r="X501" s="17"/>
      <c r="Y501" s="11"/>
    </row>
    <row r="502" spans="1:25" s="19" customFormat="1" ht="11.25" customHeight="1">
      <c r="A502" s="202"/>
      <c r="B502" s="230"/>
      <c r="C502" s="79">
        <v>4</v>
      </c>
      <c r="D502" s="80">
        <v>0.27991732023055843</v>
      </c>
      <c r="E502" s="80">
        <v>0.1427548899177927</v>
      </c>
      <c r="F502" s="80">
        <v>0.00029433997921194364</v>
      </c>
      <c r="G502" s="80">
        <v>0.02977038646886516</v>
      </c>
      <c r="H502" s="81">
        <v>0.004225496302752289</v>
      </c>
      <c r="I502" s="81">
        <v>0.004225496302752289</v>
      </c>
      <c r="J502" s="81">
        <v>0.017369499601095212</v>
      </c>
      <c r="K502" s="81">
        <v>0.0039604722217480934</v>
      </c>
      <c r="L502" s="80">
        <v>0.0005045828215061891</v>
      </c>
      <c r="M502" s="80">
        <v>0.0005886799584238873</v>
      </c>
      <c r="N502" s="80">
        <v>0.009124539355570255</v>
      </c>
      <c r="O502" s="77">
        <f t="shared" si="24"/>
        <v>0.3506009638098837</v>
      </c>
      <c r="P502" s="80">
        <v>0.031200037796466032</v>
      </c>
      <c r="Q502" s="80">
        <v>0.018333175848058207</v>
      </c>
      <c r="R502" s="80">
        <v>0.026911083813663424</v>
      </c>
      <c r="S502" s="80">
        <v>0.8</v>
      </c>
      <c r="T502" s="95">
        <v>1.69</v>
      </c>
      <c r="U502" s="18">
        <v>0.89</v>
      </c>
      <c r="V502" s="16">
        <f t="shared" si="23"/>
        <v>1.69</v>
      </c>
      <c r="W502" s="16">
        <f t="shared" si="25"/>
        <v>0</v>
      </c>
      <c r="X502" s="17"/>
      <c r="Y502" s="11"/>
    </row>
    <row r="503" spans="1:25" ht="11.25" customHeight="1">
      <c r="A503" s="202"/>
      <c r="B503" s="230"/>
      <c r="C503" s="76">
        <v>5</v>
      </c>
      <c r="D503" s="77">
        <v>0.2799</v>
      </c>
      <c r="E503" s="77">
        <v>0.1428</v>
      </c>
      <c r="F503" s="77">
        <v>0.0003</v>
      </c>
      <c r="G503" s="77">
        <v>0.0298</v>
      </c>
      <c r="H503" s="78">
        <v>0.0042</v>
      </c>
      <c r="I503" s="78">
        <v>0.0042</v>
      </c>
      <c r="J503" s="78">
        <v>0.0174</v>
      </c>
      <c r="K503" s="78">
        <v>0.004</v>
      </c>
      <c r="L503" s="77">
        <v>0.0005</v>
      </c>
      <c r="M503" s="77">
        <v>0.0006</v>
      </c>
      <c r="N503" s="77">
        <v>0.0091</v>
      </c>
      <c r="O503" s="77">
        <f t="shared" si="24"/>
        <v>0.4355999999999999</v>
      </c>
      <c r="P503" s="77">
        <v>0.0312</v>
      </c>
      <c r="Q503" s="77">
        <v>0.0183</v>
      </c>
      <c r="R503" s="77">
        <v>0.0269</v>
      </c>
      <c r="S503" s="77">
        <v>0.8</v>
      </c>
      <c r="T503" s="94">
        <v>1.775</v>
      </c>
      <c r="U503" s="5">
        <v>0.975</v>
      </c>
      <c r="V503" s="16">
        <f t="shared" si="23"/>
        <v>1.775</v>
      </c>
      <c r="W503" s="16">
        <f t="shared" si="25"/>
        <v>0</v>
      </c>
      <c r="X503" s="17"/>
      <c r="Y503" s="11"/>
    </row>
    <row r="504" spans="1:25" ht="11.25" customHeight="1">
      <c r="A504" s="202"/>
      <c r="B504" s="230"/>
      <c r="C504" s="76">
        <v>6</v>
      </c>
      <c r="D504" s="77">
        <v>0.2799</v>
      </c>
      <c r="E504" s="77">
        <v>0.1428</v>
      </c>
      <c r="F504" s="77">
        <v>0.0003</v>
      </c>
      <c r="G504" s="77">
        <v>0.0298</v>
      </c>
      <c r="H504" s="78">
        <v>0.0042</v>
      </c>
      <c r="I504" s="78">
        <v>0.0042</v>
      </c>
      <c r="J504" s="78">
        <v>0.0174</v>
      </c>
      <c r="K504" s="78">
        <v>0.004</v>
      </c>
      <c r="L504" s="77">
        <v>0.0005</v>
      </c>
      <c r="M504" s="77">
        <v>0.0006</v>
      </c>
      <c r="N504" s="77">
        <v>0.0091</v>
      </c>
      <c r="O504" s="77">
        <f t="shared" si="24"/>
        <v>0.4735999999999999</v>
      </c>
      <c r="P504" s="77">
        <v>0.0312</v>
      </c>
      <c r="Q504" s="77">
        <v>0.0183</v>
      </c>
      <c r="R504" s="77">
        <v>0.0269</v>
      </c>
      <c r="S504" s="77">
        <v>0.8</v>
      </c>
      <c r="T504" s="94">
        <v>1.813</v>
      </c>
      <c r="U504" s="5">
        <v>1.013</v>
      </c>
      <c r="V504" s="16">
        <f t="shared" si="23"/>
        <v>1.813</v>
      </c>
      <c r="W504" s="16">
        <f t="shared" si="25"/>
        <v>0</v>
      </c>
      <c r="X504" s="17"/>
      <c r="Y504" s="11"/>
    </row>
    <row r="505" spans="1:25" ht="11.25" customHeight="1">
      <c r="A505" s="202">
        <v>91</v>
      </c>
      <c r="B505" s="230" t="s">
        <v>88</v>
      </c>
      <c r="C505" s="76">
        <v>1</v>
      </c>
      <c r="D505" s="77">
        <v>0.3259</v>
      </c>
      <c r="E505" s="77">
        <v>0.1444</v>
      </c>
      <c r="F505" s="77">
        <v>0.0002</v>
      </c>
      <c r="G505" s="77">
        <v>0.0252</v>
      </c>
      <c r="H505" s="78">
        <v>0.0039</v>
      </c>
      <c r="I505" s="78">
        <v>0.0043</v>
      </c>
      <c r="J505" s="78">
        <v>0.0137</v>
      </c>
      <c r="K505" s="78">
        <v>0.0033</v>
      </c>
      <c r="L505" s="77">
        <v>0.0004</v>
      </c>
      <c r="M505" s="77">
        <v>0.0005</v>
      </c>
      <c r="N505" s="77">
        <v>0.0077</v>
      </c>
      <c r="O505" s="77">
        <f t="shared" si="24"/>
        <v>0.47129999999999983</v>
      </c>
      <c r="P505" s="77">
        <v>0.0363</v>
      </c>
      <c r="Q505" s="77">
        <v>0.0211</v>
      </c>
      <c r="R505" s="77">
        <v>0</v>
      </c>
      <c r="S505" s="77">
        <v>0</v>
      </c>
      <c r="T505" s="94">
        <v>1.033</v>
      </c>
      <c r="U505" s="5">
        <v>1.033</v>
      </c>
      <c r="V505" s="16">
        <f aca="true" t="shared" si="26" ref="V505:V558">D505+E505+F505+G505+L505+M505+N505+O505+P505+Q505+R505+S505</f>
        <v>1.0329999999999997</v>
      </c>
      <c r="W505" s="16">
        <f t="shared" si="25"/>
        <v>0</v>
      </c>
      <c r="X505" s="17"/>
      <c r="Y505" s="11"/>
    </row>
    <row r="506" spans="1:25" ht="11.25" customHeight="1">
      <c r="A506" s="202"/>
      <c r="B506" s="230"/>
      <c r="C506" s="76">
        <v>2</v>
      </c>
      <c r="D506" s="77">
        <v>0.3259</v>
      </c>
      <c r="E506" s="77">
        <v>0.1444</v>
      </c>
      <c r="F506" s="77">
        <v>0.0002</v>
      </c>
      <c r="G506" s="77">
        <v>0.0252</v>
      </c>
      <c r="H506" s="78">
        <v>0.0039</v>
      </c>
      <c r="I506" s="78">
        <v>0.0043</v>
      </c>
      <c r="J506" s="78">
        <v>0.0137</v>
      </c>
      <c r="K506" s="78">
        <v>0.0033</v>
      </c>
      <c r="L506" s="77">
        <v>0.0004</v>
      </c>
      <c r="M506" s="77">
        <v>0.0005</v>
      </c>
      <c r="N506" s="77">
        <v>0.0077</v>
      </c>
      <c r="O506" s="77">
        <f t="shared" si="24"/>
        <v>0.38629999999999987</v>
      </c>
      <c r="P506" s="77">
        <v>0.0363</v>
      </c>
      <c r="Q506" s="77">
        <v>0.0211</v>
      </c>
      <c r="R506" s="77">
        <v>0</v>
      </c>
      <c r="S506" s="77">
        <v>0</v>
      </c>
      <c r="T506" s="94">
        <v>0.948</v>
      </c>
      <c r="U506" s="5">
        <v>0.948</v>
      </c>
      <c r="V506" s="16">
        <f t="shared" si="26"/>
        <v>0.948</v>
      </c>
      <c r="W506" s="16">
        <f t="shared" si="25"/>
        <v>0</v>
      </c>
      <c r="X506" s="17"/>
      <c r="Y506" s="11"/>
    </row>
    <row r="507" spans="1:25" ht="11.25" customHeight="1">
      <c r="A507" s="202"/>
      <c r="B507" s="230"/>
      <c r="C507" s="76">
        <v>3</v>
      </c>
      <c r="D507" s="77">
        <v>0.3259</v>
      </c>
      <c r="E507" s="77">
        <v>0.1444</v>
      </c>
      <c r="F507" s="77">
        <v>0.0002</v>
      </c>
      <c r="G507" s="77">
        <v>0.0252</v>
      </c>
      <c r="H507" s="78">
        <v>0.0039</v>
      </c>
      <c r="I507" s="78">
        <v>0.0043</v>
      </c>
      <c r="J507" s="78">
        <v>0.0137</v>
      </c>
      <c r="K507" s="78">
        <v>0.0033</v>
      </c>
      <c r="L507" s="77">
        <v>0.0004</v>
      </c>
      <c r="M507" s="77">
        <v>0.0005</v>
      </c>
      <c r="N507" s="77">
        <v>0.0077</v>
      </c>
      <c r="O507" s="77">
        <f t="shared" si="24"/>
        <v>0.34929999999999994</v>
      </c>
      <c r="P507" s="77">
        <v>0.0363</v>
      </c>
      <c r="Q507" s="77">
        <v>0.0211</v>
      </c>
      <c r="R507" s="77">
        <v>0</v>
      </c>
      <c r="S507" s="77">
        <v>0</v>
      </c>
      <c r="T507" s="94">
        <v>0.911</v>
      </c>
      <c r="U507" s="5">
        <v>0.911</v>
      </c>
      <c r="V507" s="16">
        <f t="shared" si="26"/>
        <v>0.911</v>
      </c>
      <c r="W507" s="16">
        <f t="shared" si="25"/>
        <v>0</v>
      </c>
      <c r="X507" s="17"/>
      <c r="Y507" s="11"/>
    </row>
    <row r="508" spans="1:25" s="19" customFormat="1" ht="11.25" customHeight="1">
      <c r="A508" s="202"/>
      <c r="B508" s="230"/>
      <c r="C508" s="79">
        <v>4</v>
      </c>
      <c r="D508" s="80">
        <v>0.32585549232626315</v>
      </c>
      <c r="E508" s="80">
        <v>0.14440472495257806</v>
      </c>
      <c r="F508" s="80">
        <v>0.00022452146921883082</v>
      </c>
      <c r="G508" s="80">
        <v>0.02518382479737886</v>
      </c>
      <c r="H508" s="81">
        <v>0.003874666849323629</v>
      </c>
      <c r="I508" s="81">
        <v>0.004340735358507551</v>
      </c>
      <c r="J508" s="81">
        <v>0.013720049194679118</v>
      </c>
      <c r="K508" s="81">
        <v>0.003254921696570955</v>
      </c>
      <c r="L508" s="80">
        <v>0.00041162269356785657</v>
      </c>
      <c r="M508" s="80">
        <v>0.0004864631833074668</v>
      </c>
      <c r="N508" s="80">
        <v>0.007671150198310054</v>
      </c>
      <c r="O508" s="77">
        <f t="shared" si="24"/>
        <v>0.30635954474909455</v>
      </c>
      <c r="P508" s="80">
        <v>0.03633505776858079</v>
      </c>
      <c r="Q508" s="80">
        <v>0.021067597861700295</v>
      </c>
      <c r="R508" s="80">
        <v>0</v>
      </c>
      <c r="S508" s="80">
        <v>0</v>
      </c>
      <c r="T508" s="95">
        <v>0.868</v>
      </c>
      <c r="U508" s="18">
        <v>0.868</v>
      </c>
      <c r="V508" s="16">
        <f t="shared" si="26"/>
        <v>0.868</v>
      </c>
      <c r="W508" s="16">
        <f t="shared" si="25"/>
        <v>0</v>
      </c>
      <c r="X508" s="17"/>
      <c r="Y508" s="11"/>
    </row>
    <row r="509" spans="1:25" ht="11.25" customHeight="1">
      <c r="A509" s="202"/>
      <c r="B509" s="230"/>
      <c r="C509" s="76">
        <v>5</v>
      </c>
      <c r="D509" s="77">
        <v>0.3259</v>
      </c>
      <c r="E509" s="77">
        <v>0.1444</v>
      </c>
      <c r="F509" s="77">
        <v>0.0002</v>
      </c>
      <c r="G509" s="77">
        <v>0.0252</v>
      </c>
      <c r="H509" s="78">
        <v>0.0039</v>
      </c>
      <c r="I509" s="78">
        <v>0.0043</v>
      </c>
      <c r="J509" s="78">
        <v>0.0137</v>
      </c>
      <c r="K509" s="78">
        <v>0.0033</v>
      </c>
      <c r="L509" s="77">
        <v>0.0004</v>
      </c>
      <c r="M509" s="77">
        <v>0.0005</v>
      </c>
      <c r="N509" s="77">
        <v>0.0077</v>
      </c>
      <c r="O509" s="77">
        <f t="shared" si="24"/>
        <v>0.39129999999999987</v>
      </c>
      <c r="P509" s="77">
        <v>0.0363</v>
      </c>
      <c r="Q509" s="77">
        <v>0.0211</v>
      </c>
      <c r="R509" s="77">
        <v>0</v>
      </c>
      <c r="S509" s="77">
        <v>0</v>
      </c>
      <c r="T509" s="94">
        <v>0.953</v>
      </c>
      <c r="U509" s="5">
        <v>0.953</v>
      </c>
      <c r="V509" s="16">
        <f t="shared" si="26"/>
        <v>0.953</v>
      </c>
      <c r="W509" s="16">
        <f t="shared" si="25"/>
        <v>0</v>
      </c>
      <c r="X509" s="17"/>
      <c r="Y509" s="11"/>
    </row>
    <row r="510" spans="1:25" ht="11.25" customHeight="1">
      <c r="A510" s="202"/>
      <c r="B510" s="230"/>
      <c r="C510" s="76">
        <v>6</v>
      </c>
      <c r="D510" s="77">
        <v>0.3259</v>
      </c>
      <c r="E510" s="77">
        <v>0.1444</v>
      </c>
      <c r="F510" s="77">
        <v>0.0002</v>
      </c>
      <c r="G510" s="77">
        <v>0.0252</v>
      </c>
      <c r="H510" s="78">
        <v>0.0039</v>
      </c>
      <c r="I510" s="78">
        <v>0.0043</v>
      </c>
      <c r="J510" s="78">
        <v>0.0137</v>
      </c>
      <c r="K510" s="78">
        <v>0.0033</v>
      </c>
      <c r="L510" s="77">
        <v>0.0004</v>
      </c>
      <c r="M510" s="77">
        <v>0.0005</v>
      </c>
      <c r="N510" s="77">
        <v>0.0077</v>
      </c>
      <c r="O510" s="77">
        <f t="shared" si="24"/>
        <v>0.4292999999999999</v>
      </c>
      <c r="P510" s="77">
        <v>0.0363</v>
      </c>
      <c r="Q510" s="77">
        <v>0.0211</v>
      </c>
      <c r="R510" s="77">
        <v>0</v>
      </c>
      <c r="S510" s="77">
        <v>0</v>
      </c>
      <c r="T510" s="94">
        <v>0.991</v>
      </c>
      <c r="U510" s="5">
        <v>0.991</v>
      </c>
      <c r="V510" s="16">
        <f t="shared" si="26"/>
        <v>0.991</v>
      </c>
      <c r="W510" s="16">
        <f t="shared" si="25"/>
        <v>0</v>
      </c>
      <c r="X510" s="17"/>
      <c r="Y510" s="11"/>
    </row>
    <row r="511" spans="1:25" ht="11.25" customHeight="1">
      <c r="A511" s="202">
        <v>92</v>
      </c>
      <c r="B511" s="230" t="s">
        <v>89</v>
      </c>
      <c r="C511" s="76">
        <v>1</v>
      </c>
      <c r="D511" s="77">
        <v>0.2221</v>
      </c>
      <c r="E511" s="77">
        <v>0.1278</v>
      </c>
      <c r="F511" s="77">
        <v>0.0006</v>
      </c>
      <c r="G511" s="77">
        <v>0.0577</v>
      </c>
      <c r="H511" s="78">
        <v>0.0072</v>
      </c>
      <c r="I511" s="78">
        <v>0.007</v>
      </c>
      <c r="J511" s="78">
        <v>0.0393</v>
      </c>
      <c r="K511" s="78">
        <v>0.0043</v>
      </c>
      <c r="L511" s="77">
        <v>0.0011</v>
      </c>
      <c r="M511" s="77">
        <v>0.0013</v>
      </c>
      <c r="N511" s="77">
        <v>0.0081</v>
      </c>
      <c r="O511" s="77">
        <f t="shared" si="24"/>
        <v>0.5612999999999999</v>
      </c>
      <c r="P511" s="77">
        <v>0.0248</v>
      </c>
      <c r="Q511" s="77">
        <v>0.0282</v>
      </c>
      <c r="R511" s="77">
        <v>0</v>
      </c>
      <c r="S511" s="77">
        <v>0</v>
      </c>
      <c r="T511" s="94">
        <v>1.033</v>
      </c>
      <c r="U511" s="5">
        <v>1.033</v>
      </c>
      <c r="V511" s="16">
        <f t="shared" si="26"/>
        <v>1.033</v>
      </c>
      <c r="W511" s="16">
        <f t="shared" si="25"/>
        <v>0</v>
      </c>
      <c r="X511" s="17"/>
      <c r="Y511" s="11"/>
    </row>
    <row r="512" spans="1:25" ht="11.25" customHeight="1">
      <c r="A512" s="202"/>
      <c r="B512" s="230"/>
      <c r="C512" s="76">
        <v>2</v>
      </c>
      <c r="D512" s="77">
        <v>0.2221</v>
      </c>
      <c r="E512" s="77">
        <v>0.1278</v>
      </c>
      <c r="F512" s="77">
        <v>0.0006</v>
      </c>
      <c r="G512" s="77">
        <v>0.0577</v>
      </c>
      <c r="H512" s="78">
        <v>0.0072</v>
      </c>
      <c r="I512" s="78">
        <v>0.007</v>
      </c>
      <c r="J512" s="78">
        <v>0.0393</v>
      </c>
      <c r="K512" s="78">
        <v>0.0043</v>
      </c>
      <c r="L512" s="77">
        <v>0.0011</v>
      </c>
      <c r="M512" s="77">
        <v>0.0013</v>
      </c>
      <c r="N512" s="77">
        <v>0.0081</v>
      </c>
      <c r="O512" s="77">
        <f t="shared" si="24"/>
        <v>0.47629999999999995</v>
      </c>
      <c r="P512" s="77">
        <v>0.0248</v>
      </c>
      <c r="Q512" s="77">
        <v>0.0282</v>
      </c>
      <c r="R512" s="77">
        <v>0</v>
      </c>
      <c r="S512" s="77">
        <v>0</v>
      </c>
      <c r="T512" s="94">
        <v>0.948</v>
      </c>
      <c r="U512" s="5">
        <v>0.948</v>
      </c>
      <c r="V512" s="16">
        <f t="shared" si="26"/>
        <v>0.9480000000000001</v>
      </c>
      <c r="W512" s="16">
        <f t="shared" si="25"/>
        <v>0</v>
      </c>
      <c r="X512" s="17"/>
      <c r="Y512" s="11"/>
    </row>
    <row r="513" spans="1:25" ht="11.25" customHeight="1">
      <c r="A513" s="202"/>
      <c r="B513" s="230"/>
      <c r="C513" s="76">
        <v>3</v>
      </c>
      <c r="D513" s="77">
        <v>0.2221</v>
      </c>
      <c r="E513" s="77">
        <v>0.1278</v>
      </c>
      <c r="F513" s="77">
        <v>0.0006</v>
      </c>
      <c r="G513" s="77">
        <v>0.0577</v>
      </c>
      <c r="H513" s="78">
        <v>0.0072</v>
      </c>
      <c r="I513" s="78">
        <v>0.007</v>
      </c>
      <c r="J513" s="78">
        <v>0.0393</v>
      </c>
      <c r="K513" s="78">
        <v>0.0043</v>
      </c>
      <c r="L513" s="77">
        <v>0.0011</v>
      </c>
      <c r="M513" s="77">
        <v>0.0013</v>
      </c>
      <c r="N513" s="77">
        <v>0.0081</v>
      </c>
      <c r="O513" s="77">
        <f t="shared" si="24"/>
        <v>0.4393</v>
      </c>
      <c r="P513" s="77">
        <v>0.0248</v>
      </c>
      <c r="Q513" s="77">
        <v>0.0282</v>
      </c>
      <c r="R513" s="77">
        <v>0</v>
      </c>
      <c r="S513" s="77">
        <v>0</v>
      </c>
      <c r="T513" s="94">
        <v>0.911</v>
      </c>
      <c r="U513" s="5">
        <v>0.911</v>
      </c>
      <c r="V513" s="16">
        <f t="shared" si="26"/>
        <v>0.9110000000000001</v>
      </c>
      <c r="W513" s="16">
        <f t="shared" si="25"/>
        <v>0</v>
      </c>
      <c r="X513" s="17"/>
      <c r="Y513" s="11"/>
    </row>
    <row r="514" spans="1:25" s="19" customFormat="1" ht="11.25" customHeight="1">
      <c r="A514" s="202"/>
      <c r="B514" s="230"/>
      <c r="C514" s="79">
        <v>4</v>
      </c>
      <c r="D514" s="80">
        <v>0.2220891533022935</v>
      </c>
      <c r="E514" s="80">
        <v>0.12775271598551474</v>
      </c>
      <c r="F514" s="80">
        <v>0.0006361441627866873</v>
      </c>
      <c r="G514" s="80">
        <v>0.057739437834109335</v>
      </c>
      <c r="H514" s="81">
        <v>0.007164933555527374</v>
      </c>
      <c r="I514" s="81">
        <v>0.007032142683829444</v>
      </c>
      <c r="J514" s="81">
        <v>0.039277230441783016</v>
      </c>
      <c r="K514" s="81">
        <v>0.004260854926655279</v>
      </c>
      <c r="L514" s="80">
        <v>0.0011226073460941543</v>
      </c>
      <c r="M514" s="80">
        <v>0.0012722883255733746</v>
      </c>
      <c r="N514" s="80">
        <v>0.008082772891877912</v>
      </c>
      <c r="O514" s="77">
        <f t="shared" si="24"/>
        <v>0.3963178134161062</v>
      </c>
      <c r="P514" s="80">
        <v>0.024772202103811</v>
      </c>
      <c r="Q514" s="80">
        <v>0.02821486463183307</v>
      </c>
      <c r="R514" s="80">
        <v>0</v>
      </c>
      <c r="S514" s="80">
        <v>0</v>
      </c>
      <c r="T514" s="95">
        <v>0.868</v>
      </c>
      <c r="U514" s="18">
        <v>0.868</v>
      </c>
      <c r="V514" s="16">
        <f t="shared" si="26"/>
        <v>0.868</v>
      </c>
      <c r="W514" s="16">
        <f t="shared" si="25"/>
        <v>0</v>
      </c>
      <c r="X514" s="17"/>
      <c r="Y514" s="11"/>
    </row>
    <row r="515" spans="1:25" ht="11.25" customHeight="1">
      <c r="A515" s="202"/>
      <c r="B515" s="230"/>
      <c r="C515" s="76">
        <v>5</v>
      </c>
      <c r="D515" s="77">
        <v>0.2221</v>
      </c>
      <c r="E515" s="77">
        <v>0.1278</v>
      </c>
      <c r="F515" s="77">
        <v>0.0006</v>
      </c>
      <c r="G515" s="77">
        <v>0.0577</v>
      </c>
      <c r="H515" s="78">
        <v>0.0072</v>
      </c>
      <c r="I515" s="78">
        <v>0.007</v>
      </c>
      <c r="J515" s="78">
        <v>0.0393</v>
      </c>
      <c r="K515" s="78">
        <v>0.0043</v>
      </c>
      <c r="L515" s="77">
        <v>0.0011</v>
      </c>
      <c r="M515" s="77">
        <v>0.0013</v>
      </c>
      <c r="N515" s="77">
        <v>0.0081</v>
      </c>
      <c r="O515" s="77">
        <f t="shared" si="24"/>
        <v>0.48129999999999995</v>
      </c>
      <c r="P515" s="77">
        <v>0.0248</v>
      </c>
      <c r="Q515" s="77">
        <v>0.0282</v>
      </c>
      <c r="R515" s="77">
        <v>0</v>
      </c>
      <c r="S515" s="77">
        <v>0</v>
      </c>
      <c r="T515" s="94">
        <v>0.953</v>
      </c>
      <c r="U515" s="5">
        <v>0.953</v>
      </c>
      <c r="V515" s="16">
        <f t="shared" si="26"/>
        <v>0.953</v>
      </c>
      <c r="W515" s="16">
        <f t="shared" si="25"/>
        <v>0</v>
      </c>
      <c r="X515" s="17"/>
      <c r="Y515" s="11"/>
    </row>
    <row r="516" spans="1:25" ht="11.25" customHeight="1">
      <c r="A516" s="202"/>
      <c r="B516" s="230"/>
      <c r="C516" s="76">
        <v>6</v>
      </c>
      <c r="D516" s="77">
        <v>0.2221</v>
      </c>
      <c r="E516" s="77">
        <v>0.1278</v>
      </c>
      <c r="F516" s="77">
        <v>0.0006</v>
      </c>
      <c r="G516" s="77">
        <v>0.0577</v>
      </c>
      <c r="H516" s="78">
        <v>0.0072</v>
      </c>
      <c r="I516" s="78">
        <v>0.007</v>
      </c>
      <c r="J516" s="78">
        <v>0.0393</v>
      </c>
      <c r="K516" s="78">
        <v>0.0043</v>
      </c>
      <c r="L516" s="77">
        <v>0.0011</v>
      </c>
      <c r="M516" s="77">
        <v>0.0013</v>
      </c>
      <c r="N516" s="77">
        <v>0.0081</v>
      </c>
      <c r="O516" s="77">
        <f aca="true" t="shared" si="27" ref="O516:O579">T516-S516-SUM(D516:G516,L516:N516,P516:R516)</f>
        <v>0.5193</v>
      </c>
      <c r="P516" s="77">
        <v>0.0248</v>
      </c>
      <c r="Q516" s="77">
        <v>0.0282</v>
      </c>
      <c r="R516" s="77">
        <v>0</v>
      </c>
      <c r="S516" s="77">
        <v>0</v>
      </c>
      <c r="T516" s="94">
        <v>0.991</v>
      </c>
      <c r="U516" s="5">
        <v>0.991</v>
      </c>
      <c r="V516" s="16">
        <f t="shared" si="26"/>
        <v>0.991</v>
      </c>
      <c r="W516" s="16">
        <f t="shared" si="25"/>
        <v>0</v>
      </c>
      <c r="X516" s="17"/>
      <c r="Y516" s="11"/>
    </row>
    <row r="517" spans="1:25" ht="11.25" customHeight="1">
      <c r="A517" s="202">
        <v>93</v>
      </c>
      <c r="B517" s="230" t="s">
        <v>90</v>
      </c>
      <c r="C517" s="76">
        <v>1</v>
      </c>
      <c r="D517" s="77">
        <v>0.257</v>
      </c>
      <c r="E517" s="77">
        <v>0.129</v>
      </c>
      <c r="F517" s="77">
        <v>0.0004</v>
      </c>
      <c r="G517" s="77">
        <v>0.0559</v>
      </c>
      <c r="H517" s="78">
        <v>0.0071</v>
      </c>
      <c r="I517" s="78">
        <v>0.0071</v>
      </c>
      <c r="J517" s="78">
        <v>0.0376</v>
      </c>
      <c r="K517" s="78">
        <v>0.0043</v>
      </c>
      <c r="L517" s="77">
        <v>0.0008</v>
      </c>
      <c r="M517" s="77">
        <v>0.0009</v>
      </c>
      <c r="N517" s="77">
        <v>0.0078</v>
      </c>
      <c r="O517" s="77">
        <f t="shared" si="27"/>
        <v>0.5379999999999998</v>
      </c>
      <c r="P517" s="77">
        <v>0.0286</v>
      </c>
      <c r="Q517" s="77">
        <v>0.0146</v>
      </c>
      <c r="R517" s="77">
        <v>0</v>
      </c>
      <c r="S517" s="77">
        <v>0</v>
      </c>
      <c r="T517" s="94">
        <v>1.033</v>
      </c>
      <c r="U517" s="5">
        <v>1.033</v>
      </c>
      <c r="V517" s="16">
        <f t="shared" si="26"/>
        <v>1.0329999999999997</v>
      </c>
      <c r="W517" s="16">
        <f aca="true" t="shared" si="28" ref="W517:W580">T517-V517</f>
        <v>0</v>
      </c>
      <c r="X517" s="17"/>
      <c r="Y517" s="11"/>
    </row>
    <row r="518" spans="1:25" ht="11.25" customHeight="1">
      <c r="A518" s="202"/>
      <c r="B518" s="230"/>
      <c r="C518" s="76">
        <v>2</v>
      </c>
      <c r="D518" s="77">
        <v>0.257</v>
      </c>
      <c r="E518" s="77">
        <v>0.129</v>
      </c>
      <c r="F518" s="77">
        <v>0.0004</v>
      </c>
      <c r="G518" s="77">
        <v>0.0559</v>
      </c>
      <c r="H518" s="78">
        <v>0.0071</v>
      </c>
      <c r="I518" s="78">
        <v>0.0071</v>
      </c>
      <c r="J518" s="78">
        <v>0.0376</v>
      </c>
      <c r="K518" s="78">
        <v>0.0043</v>
      </c>
      <c r="L518" s="77">
        <v>0.0008</v>
      </c>
      <c r="M518" s="77">
        <v>0.0009</v>
      </c>
      <c r="N518" s="77">
        <v>0.0078</v>
      </c>
      <c r="O518" s="77">
        <f t="shared" si="27"/>
        <v>0.4529999999999999</v>
      </c>
      <c r="P518" s="77">
        <v>0.0286</v>
      </c>
      <c r="Q518" s="77">
        <v>0.0146</v>
      </c>
      <c r="R518" s="77">
        <v>0</v>
      </c>
      <c r="S518" s="77">
        <v>0</v>
      </c>
      <c r="T518" s="94">
        <v>0.948</v>
      </c>
      <c r="U518" s="5">
        <v>0.948</v>
      </c>
      <c r="V518" s="16">
        <f t="shared" si="26"/>
        <v>0.9479999999999998</v>
      </c>
      <c r="W518" s="16">
        <f t="shared" si="28"/>
        <v>0</v>
      </c>
      <c r="X518" s="17"/>
      <c r="Y518" s="11"/>
    </row>
    <row r="519" spans="1:25" ht="11.25" customHeight="1">
      <c r="A519" s="202"/>
      <c r="B519" s="230"/>
      <c r="C519" s="76">
        <v>3</v>
      </c>
      <c r="D519" s="77">
        <v>0.257</v>
      </c>
      <c r="E519" s="77">
        <v>0.129</v>
      </c>
      <c r="F519" s="77">
        <v>0.0004</v>
      </c>
      <c r="G519" s="77">
        <v>0.0559</v>
      </c>
      <c r="H519" s="78">
        <v>0.0071</v>
      </c>
      <c r="I519" s="78">
        <v>0.0071</v>
      </c>
      <c r="J519" s="78">
        <v>0.0376</v>
      </c>
      <c r="K519" s="78">
        <v>0.0043</v>
      </c>
      <c r="L519" s="77">
        <v>0.0008</v>
      </c>
      <c r="M519" s="77">
        <v>0.0009</v>
      </c>
      <c r="N519" s="77">
        <v>0.0078</v>
      </c>
      <c r="O519" s="77">
        <f t="shared" si="27"/>
        <v>0.416</v>
      </c>
      <c r="P519" s="77">
        <v>0.0286</v>
      </c>
      <c r="Q519" s="77">
        <v>0.0146</v>
      </c>
      <c r="R519" s="77">
        <v>0</v>
      </c>
      <c r="S519" s="77">
        <v>0</v>
      </c>
      <c r="T519" s="94">
        <v>0.911</v>
      </c>
      <c r="U519" s="5">
        <v>0.911</v>
      </c>
      <c r="V519" s="16">
        <f t="shared" si="26"/>
        <v>0.9109999999999999</v>
      </c>
      <c r="W519" s="16">
        <f t="shared" si="28"/>
        <v>0</v>
      </c>
      <c r="X519" s="17"/>
      <c r="Y519" s="11"/>
    </row>
    <row r="520" spans="1:25" s="19" customFormat="1" ht="11.25" customHeight="1">
      <c r="A520" s="202"/>
      <c r="B520" s="230"/>
      <c r="C520" s="79">
        <v>4</v>
      </c>
      <c r="D520" s="80">
        <v>0.2569505271695053</v>
      </c>
      <c r="E520" s="80">
        <v>0.12901250693644087</v>
      </c>
      <c r="F520" s="80">
        <v>0.0004446151876040466</v>
      </c>
      <c r="G520" s="80">
        <v>0.05594741110684253</v>
      </c>
      <c r="H520" s="81">
        <v>0.007061713955852529</v>
      </c>
      <c r="I520" s="81">
        <v>0.007061713955852529</v>
      </c>
      <c r="J520" s="81">
        <v>0.037552426590908336</v>
      </c>
      <c r="K520" s="81">
        <v>0.004275078813210247</v>
      </c>
      <c r="L520" s="80">
        <v>0.0008151278439407522</v>
      </c>
      <c r="M520" s="80">
        <v>0.0009262816408417639</v>
      </c>
      <c r="N520" s="80">
        <v>0.007817817048704488</v>
      </c>
      <c r="O520" s="77">
        <f t="shared" si="27"/>
        <v>0.37284688607162675</v>
      </c>
      <c r="P520" s="80">
        <v>0.028640628334827337</v>
      </c>
      <c r="Q520" s="80">
        <v>0.014598198659666196</v>
      </c>
      <c r="R520" s="80">
        <v>0</v>
      </c>
      <c r="S520" s="80">
        <v>0</v>
      </c>
      <c r="T520" s="95">
        <v>0.868</v>
      </c>
      <c r="U520" s="18">
        <v>0.868</v>
      </c>
      <c r="V520" s="16">
        <f t="shared" si="26"/>
        <v>0.868</v>
      </c>
      <c r="W520" s="16">
        <f t="shared" si="28"/>
        <v>0</v>
      </c>
      <c r="X520" s="17"/>
      <c r="Y520" s="11"/>
    </row>
    <row r="521" spans="1:25" ht="11.25" customHeight="1">
      <c r="A521" s="202"/>
      <c r="B521" s="230"/>
      <c r="C521" s="76">
        <v>5</v>
      </c>
      <c r="D521" s="77">
        <v>0.257</v>
      </c>
      <c r="E521" s="77">
        <v>0.129</v>
      </c>
      <c r="F521" s="77">
        <v>0.0004</v>
      </c>
      <c r="G521" s="77">
        <v>0.0559</v>
      </c>
      <c r="H521" s="78">
        <v>0.0071</v>
      </c>
      <c r="I521" s="78">
        <v>0.0071</v>
      </c>
      <c r="J521" s="78">
        <v>0.0376</v>
      </c>
      <c r="K521" s="78">
        <v>0.0043</v>
      </c>
      <c r="L521" s="77">
        <v>0.0008</v>
      </c>
      <c r="M521" s="77">
        <v>0.0009</v>
      </c>
      <c r="N521" s="77">
        <v>0.0078</v>
      </c>
      <c r="O521" s="77">
        <f t="shared" si="27"/>
        <v>0.4579999999999999</v>
      </c>
      <c r="P521" s="77">
        <v>0.0286</v>
      </c>
      <c r="Q521" s="77">
        <v>0.0146</v>
      </c>
      <c r="R521" s="77">
        <v>0</v>
      </c>
      <c r="S521" s="77">
        <v>0</v>
      </c>
      <c r="T521" s="94">
        <v>0.953</v>
      </c>
      <c r="U521" s="5">
        <v>0.953</v>
      </c>
      <c r="V521" s="16">
        <f t="shared" si="26"/>
        <v>0.9529999999999998</v>
      </c>
      <c r="W521" s="16">
        <f t="shared" si="28"/>
        <v>0</v>
      </c>
      <c r="X521" s="17"/>
      <c r="Y521" s="11"/>
    </row>
    <row r="522" spans="1:25" ht="11.25" customHeight="1">
      <c r="A522" s="202"/>
      <c r="B522" s="230"/>
      <c r="C522" s="76">
        <v>6</v>
      </c>
      <c r="D522" s="77">
        <v>0.257</v>
      </c>
      <c r="E522" s="77">
        <v>0.129</v>
      </c>
      <c r="F522" s="77">
        <v>0.0004</v>
      </c>
      <c r="G522" s="77">
        <v>0.0559</v>
      </c>
      <c r="H522" s="78">
        <v>0.0071</v>
      </c>
      <c r="I522" s="78">
        <v>0.0071</v>
      </c>
      <c r="J522" s="78">
        <v>0.0376</v>
      </c>
      <c r="K522" s="78">
        <v>0.0043</v>
      </c>
      <c r="L522" s="77">
        <v>0.0008</v>
      </c>
      <c r="M522" s="77">
        <v>0.0009</v>
      </c>
      <c r="N522" s="77">
        <v>0.0078</v>
      </c>
      <c r="O522" s="77">
        <f t="shared" si="27"/>
        <v>0.49599999999999994</v>
      </c>
      <c r="P522" s="77">
        <v>0.0286</v>
      </c>
      <c r="Q522" s="77">
        <v>0.0146</v>
      </c>
      <c r="R522" s="77">
        <v>0</v>
      </c>
      <c r="S522" s="77">
        <v>0</v>
      </c>
      <c r="T522" s="94">
        <v>0.991</v>
      </c>
      <c r="U522" s="5">
        <v>0.991</v>
      </c>
      <c r="V522" s="16">
        <f t="shared" si="26"/>
        <v>0.9909999999999999</v>
      </c>
      <c r="W522" s="16">
        <f t="shared" si="28"/>
        <v>0</v>
      </c>
      <c r="X522" s="17"/>
      <c r="Y522" s="11"/>
    </row>
    <row r="523" spans="1:25" ht="11.25" customHeight="1">
      <c r="A523" s="202">
        <v>94</v>
      </c>
      <c r="B523" s="230" t="s">
        <v>91</v>
      </c>
      <c r="C523" s="76">
        <v>1</v>
      </c>
      <c r="D523" s="77">
        <v>0.2239</v>
      </c>
      <c r="E523" s="77">
        <v>0.1288</v>
      </c>
      <c r="F523" s="77">
        <v>0.0006</v>
      </c>
      <c r="G523" s="77">
        <v>0.0591</v>
      </c>
      <c r="H523" s="78">
        <v>0.0077</v>
      </c>
      <c r="I523" s="78">
        <v>0.0071</v>
      </c>
      <c r="J523" s="78">
        <v>0.0396</v>
      </c>
      <c r="K523" s="78">
        <v>0.0047</v>
      </c>
      <c r="L523" s="77">
        <v>0.0011</v>
      </c>
      <c r="M523" s="77">
        <v>0.0013</v>
      </c>
      <c r="N523" s="77">
        <v>0.0085</v>
      </c>
      <c r="O523" s="77">
        <f t="shared" si="27"/>
        <v>0.5666999999999999</v>
      </c>
      <c r="P523" s="77">
        <v>0.025</v>
      </c>
      <c r="Q523" s="77">
        <v>0.018</v>
      </c>
      <c r="R523" s="77">
        <v>0</v>
      </c>
      <c r="S523" s="77">
        <v>0</v>
      </c>
      <c r="T523" s="94">
        <v>1.033</v>
      </c>
      <c r="U523" s="5">
        <v>1.033</v>
      </c>
      <c r="V523" s="16">
        <f t="shared" si="26"/>
        <v>1.033</v>
      </c>
      <c r="W523" s="16">
        <f t="shared" si="28"/>
        <v>0</v>
      </c>
      <c r="X523" s="17"/>
      <c r="Y523" s="11"/>
    </row>
    <row r="524" spans="1:25" ht="11.25" customHeight="1">
      <c r="A524" s="202"/>
      <c r="B524" s="230"/>
      <c r="C524" s="76">
        <v>2</v>
      </c>
      <c r="D524" s="77">
        <v>0.2239</v>
      </c>
      <c r="E524" s="77">
        <v>0.1288</v>
      </c>
      <c r="F524" s="77">
        <v>0.0006</v>
      </c>
      <c r="G524" s="77">
        <v>0.0591</v>
      </c>
      <c r="H524" s="78">
        <v>0.0077</v>
      </c>
      <c r="I524" s="78">
        <v>0.0071</v>
      </c>
      <c r="J524" s="78">
        <v>0.0396</v>
      </c>
      <c r="K524" s="78">
        <v>0.0047</v>
      </c>
      <c r="L524" s="77">
        <v>0.0011</v>
      </c>
      <c r="M524" s="77">
        <v>0.0013</v>
      </c>
      <c r="N524" s="77">
        <v>0.0085</v>
      </c>
      <c r="O524" s="77">
        <f t="shared" si="27"/>
        <v>0.4816999999999999</v>
      </c>
      <c r="P524" s="77">
        <v>0.025</v>
      </c>
      <c r="Q524" s="77">
        <v>0.018</v>
      </c>
      <c r="R524" s="77">
        <v>0</v>
      </c>
      <c r="S524" s="77">
        <v>0</v>
      </c>
      <c r="T524" s="94">
        <v>0.948</v>
      </c>
      <c r="U524" s="5">
        <v>0.948</v>
      </c>
      <c r="V524" s="16">
        <f t="shared" si="26"/>
        <v>0.948</v>
      </c>
      <c r="W524" s="16">
        <f t="shared" si="28"/>
        <v>0</v>
      </c>
      <c r="X524" s="17"/>
      <c r="Y524" s="11"/>
    </row>
    <row r="525" spans="1:25" ht="11.25" customHeight="1">
      <c r="A525" s="202"/>
      <c r="B525" s="230"/>
      <c r="C525" s="76">
        <v>3</v>
      </c>
      <c r="D525" s="77">
        <v>0.2239</v>
      </c>
      <c r="E525" s="77">
        <v>0.1288</v>
      </c>
      <c r="F525" s="77">
        <v>0.0006</v>
      </c>
      <c r="G525" s="77">
        <v>0.0591</v>
      </c>
      <c r="H525" s="78">
        <v>0.0077</v>
      </c>
      <c r="I525" s="78">
        <v>0.0071</v>
      </c>
      <c r="J525" s="78">
        <v>0.0396</v>
      </c>
      <c r="K525" s="78">
        <v>0.0047</v>
      </c>
      <c r="L525" s="77">
        <v>0.0011</v>
      </c>
      <c r="M525" s="77">
        <v>0.0013</v>
      </c>
      <c r="N525" s="77">
        <v>0.0085</v>
      </c>
      <c r="O525" s="77">
        <f t="shared" si="27"/>
        <v>0.4447</v>
      </c>
      <c r="P525" s="77">
        <v>0.025</v>
      </c>
      <c r="Q525" s="77">
        <v>0.018</v>
      </c>
      <c r="R525" s="77">
        <v>0</v>
      </c>
      <c r="S525" s="77">
        <v>0</v>
      </c>
      <c r="T525" s="94">
        <v>0.911</v>
      </c>
      <c r="U525" s="5">
        <v>0.911</v>
      </c>
      <c r="V525" s="16">
        <f t="shared" si="26"/>
        <v>0.911</v>
      </c>
      <c r="W525" s="16">
        <f t="shared" si="28"/>
        <v>0</v>
      </c>
      <c r="X525" s="17"/>
      <c r="Y525" s="11"/>
    </row>
    <row r="526" spans="1:25" s="19" customFormat="1" ht="11.25" customHeight="1">
      <c r="A526" s="202"/>
      <c r="B526" s="230"/>
      <c r="C526" s="79">
        <v>4</v>
      </c>
      <c r="D526" s="80">
        <v>0.2239345588565778</v>
      </c>
      <c r="E526" s="80">
        <v>0.128820890826554</v>
      </c>
      <c r="F526" s="80">
        <v>0.0006242078295653739</v>
      </c>
      <c r="G526" s="80">
        <v>0.05906566587262349</v>
      </c>
      <c r="H526" s="81">
        <v>0.007667919811904562</v>
      </c>
      <c r="I526" s="81">
        <v>0.007088985958617468</v>
      </c>
      <c r="J526" s="81">
        <v>0.0396097090437751</v>
      </c>
      <c r="K526" s="81">
        <v>0.004702360685882921</v>
      </c>
      <c r="L526" s="80">
        <v>0.001092363701739404</v>
      </c>
      <c r="M526" s="80">
        <v>0.0012874286484785833</v>
      </c>
      <c r="N526" s="80">
        <v>0.008504831677828218</v>
      </c>
      <c r="O526" s="77">
        <f t="shared" si="27"/>
        <v>0.40167773832531806</v>
      </c>
      <c r="P526" s="80">
        <v>0.02496831318261495</v>
      </c>
      <c r="Q526" s="80">
        <v>0.018024001078700166</v>
      </c>
      <c r="R526" s="80">
        <v>0</v>
      </c>
      <c r="S526" s="80">
        <v>0</v>
      </c>
      <c r="T526" s="95">
        <v>0.868</v>
      </c>
      <c r="U526" s="18">
        <v>0.868</v>
      </c>
      <c r="V526" s="16">
        <f t="shared" si="26"/>
        <v>0.868</v>
      </c>
      <c r="W526" s="16">
        <f t="shared" si="28"/>
        <v>0</v>
      </c>
      <c r="X526" s="17"/>
      <c r="Y526" s="11"/>
    </row>
    <row r="527" spans="1:25" ht="11.25" customHeight="1">
      <c r="A527" s="202"/>
      <c r="B527" s="230"/>
      <c r="C527" s="76">
        <v>5</v>
      </c>
      <c r="D527" s="77">
        <v>0.2239</v>
      </c>
      <c r="E527" s="77">
        <v>0.1288</v>
      </c>
      <c r="F527" s="77">
        <v>0.0006</v>
      </c>
      <c r="G527" s="77">
        <v>0.0591</v>
      </c>
      <c r="H527" s="78">
        <v>0.0077</v>
      </c>
      <c r="I527" s="78">
        <v>0.0071</v>
      </c>
      <c r="J527" s="78">
        <v>0.0396</v>
      </c>
      <c r="K527" s="78">
        <v>0.0047</v>
      </c>
      <c r="L527" s="77">
        <v>0.0011</v>
      </c>
      <c r="M527" s="77">
        <v>0.0013</v>
      </c>
      <c r="N527" s="77">
        <v>0.0085</v>
      </c>
      <c r="O527" s="77">
        <f t="shared" si="27"/>
        <v>0.4866999999999999</v>
      </c>
      <c r="P527" s="77">
        <v>0.025</v>
      </c>
      <c r="Q527" s="77">
        <v>0.018</v>
      </c>
      <c r="R527" s="77">
        <v>0</v>
      </c>
      <c r="S527" s="77">
        <v>0</v>
      </c>
      <c r="T527" s="94">
        <v>0.953</v>
      </c>
      <c r="U527" s="5">
        <v>0.953</v>
      </c>
      <c r="V527" s="16">
        <f t="shared" si="26"/>
        <v>0.953</v>
      </c>
      <c r="W527" s="16">
        <f t="shared" si="28"/>
        <v>0</v>
      </c>
      <c r="X527" s="17"/>
      <c r="Y527" s="11"/>
    </row>
    <row r="528" spans="1:25" ht="11.25" customHeight="1">
      <c r="A528" s="202"/>
      <c r="B528" s="230"/>
      <c r="C528" s="76">
        <v>6</v>
      </c>
      <c r="D528" s="77">
        <v>0.2239</v>
      </c>
      <c r="E528" s="77">
        <v>0.1288</v>
      </c>
      <c r="F528" s="77">
        <v>0.0006</v>
      </c>
      <c r="G528" s="77">
        <v>0.0591</v>
      </c>
      <c r="H528" s="78">
        <v>0.0077</v>
      </c>
      <c r="I528" s="78">
        <v>0.0071</v>
      </c>
      <c r="J528" s="78">
        <v>0.0396</v>
      </c>
      <c r="K528" s="78">
        <v>0.0047</v>
      </c>
      <c r="L528" s="77">
        <v>0.0011</v>
      </c>
      <c r="M528" s="77">
        <v>0.0013</v>
      </c>
      <c r="N528" s="77">
        <v>0.0085</v>
      </c>
      <c r="O528" s="77">
        <f t="shared" si="27"/>
        <v>0.5246999999999999</v>
      </c>
      <c r="P528" s="77">
        <v>0.025</v>
      </c>
      <c r="Q528" s="77">
        <v>0.018</v>
      </c>
      <c r="R528" s="77">
        <v>0</v>
      </c>
      <c r="S528" s="77">
        <v>0</v>
      </c>
      <c r="T528" s="94">
        <v>0.991</v>
      </c>
      <c r="U528" s="5">
        <v>0.991</v>
      </c>
      <c r="V528" s="16">
        <f t="shared" si="26"/>
        <v>0.991</v>
      </c>
      <c r="W528" s="16">
        <f t="shared" si="28"/>
        <v>0</v>
      </c>
      <c r="X528" s="17"/>
      <c r="Y528" s="11"/>
    </row>
    <row r="529" spans="1:25" ht="11.25" customHeight="1">
      <c r="A529" s="202">
        <v>95</v>
      </c>
      <c r="B529" s="230" t="s">
        <v>92</v>
      </c>
      <c r="C529" s="76">
        <v>1</v>
      </c>
      <c r="D529" s="77">
        <v>0.265</v>
      </c>
      <c r="E529" s="77">
        <v>0.1331</v>
      </c>
      <c r="F529" s="77">
        <v>0.0005</v>
      </c>
      <c r="G529" s="77">
        <v>0.0456</v>
      </c>
      <c r="H529" s="78">
        <v>0.0073</v>
      </c>
      <c r="I529" s="78">
        <v>0.0073</v>
      </c>
      <c r="J529" s="78">
        <v>0.0267</v>
      </c>
      <c r="K529" s="78">
        <v>0.0044</v>
      </c>
      <c r="L529" s="77">
        <v>0.0009</v>
      </c>
      <c r="M529" s="77">
        <v>0.001</v>
      </c>
      <c r="N529" s="77">
        <v>0.0074</v>
      </c>
      <c r="O529" s="77">
        <f t="shared" si="27"/>
        <v>0.5378999999999998</v>
      </c>
      <c r="P529" s="77">
        <v>0.0296</v>
      </c>
      <c r="Q529" s="77">
        <v>0.014</v>
      </c>
      <c r="R529" s="77">
        <v>0</v>
      </c>
      <c r="S529" s="77">
        <v>0</v>
      </c>
      <c r="T529" s="94">
        <v>1.035</v>
      </c>
      <c r="U529" s="5">
        <v>1.035</v>
      </c>
      <c r="V529" s="16">
        <f t="shared" si="26"/>
        <v>1.035</v>
      </c>
      <c r="W529" s="16">
        <f t="shared" si="28"/>
        <v>0</v>
      </c>
      <c r="X529" s="17"/>
      <c r="Y529" s="11"/>
    </row>
    <row r="530" spans="1:25" ht="11.25" customHeight="1">
      <c r="A530" s="202"/>
      <c r="B530" s="230"/>
      <c r="C530" s="76">
        <v>2</v>
      </c>
      <c r="D530" s="77">
        <v>0.265</v>
      </c>
      <c r="E530" s="77">
        <v>0.1331</v>
      </c>
      <c r="F530" s="77">
        <v>0.0005</v>
      </c>
      <c r="G530" s="77">
        <v>0.0456</v>
      </c>
      <c r="H530" s="78">
        <v>0.0073</v>
      </c>
      <c r="I530" s="78">
        <v>0.0073</v>
      </c>
      <c r="J530" s="78">
        <v>0.0267</v>
      </c>
      <c r="K530" s="78">
        <v>0.0044</v>
      </c>
      <c r="L530" s="77">
        <v>0.0009</v>
      </c>
      <c r="M530" s="77">
        <v>0.001</v>
      </c>
      <c r="N530" s="77">
        <v>0.0074</v>
      </c>
      <c r="O530" s="77">
        <f t="shared" si="27"/>
        <v>0.45289999999999986</v>
      </c>
      <c r="P530" s="77">
        <v>0.0296</v>
      </c>
      <c r="Q530" s="77">
        <v>0.014</v>
      </c>
      <c r="R530" s="77">
        <v>0</v>
      </c>
      <c r="S530" s="77">
        <v>0</v>
      </c>
      <c r="T530" s="94">
        <v>0.95</v>
      </c>
      <c r="U530" s="5">
        <v>0.95</v>
      </c>
      <c r="V530" s="16">
        <f t="shared" si="26"/>
        <v>0.9499999999999998</v>
      </c>
      <c r="W530" s="16">
        <f t="shared" si="28"/>
        <v>0</v>
      </c>
      <c r="X530" s="17"/>
      <c r="Y530" s="11"/>
    </row>
    <row r="531" spans="1:25" ht="11.25" customHeight="1">
      <c r="A531" s="202"/>
      <c r="B531" s="230"/>
      <c r="C531" s="76">
        <v>3</v>
      </c>
      <c r="D531" s="77">
        <v>0.265</v>
      </c>
      <c r="E531" s="77">
        <v>0.1331</v>
      </c>
      <c r="F531" s="77">
        <v>0.0005</v>
      </c>
      <c r="G531" s="77">
        <v>0.0456</v>
      </c>
      <c r="H531" s="78">
        <v>0.0073</v>
      </c>
      <c r="I531" s="78">
        <v>0.0073</v>
      </c>
      <c r="J531" s="78">
        <v>0.0267</v>
      </c>
      <c r="K531" s="78">
        <v>0.0044</v>
      </c>
      <c r="L531" s="77">
        <v>0.0009</v>
      </c>
      <c r="M531" s="77">
        <v>0.001</v>
      </c>
      <c r="N531" s="77">
        <v>0.0074</v>
      </c>
      <c r="O531" s="77">
        <f t="shared" si="27"/>
        <v>0.41589999999999994</v>
      </c>
      <c r="P531" s="77">
        <v>0.0296</v>
      </c>
      <c r="Q531" s="77">
        <v>0.014</v>
      </c>
      <c r="R531" s="77">
        <v>0</v>
      </c>
      <c r="S531" s="77">
        <v>0</v>
      </c>
      <c r="T531" s="94">
        <v>0.913</v>
      </c>
      <c r="U531" s="5">
        <v>0.913</v>
      </c>
      <c r="V531" s="16">
        <f t="shared" si="26"/>
        <v>0.9129999999999999</v>
      </c>
      <c r="W531" s="16">
        <f t="shared" si="28"/>
        <v>0</v>
      </c>
      <c r="X531" s="17"/>
      <c r="Y531" s="11"/>
    </row>
    <row r="532" spans="1:25" s="19" customFormat="1" ht="11.25" customHeight="1">
      <c r="A532" s="202"/>
      <c r="B532" s="230"/>
      <c r="C532" s="79">
        <v>4</v>
      </c>
      <c r="D532" s="80">
        <v>0.2650338168187744</v>
      </c>
      <c r="E532" s="80">
        <v>0.1330663298565841</v>
      </c>
      <c r="F532" s="80">
        <v>0.0004608050847457627</v>
      </c>
      <c r="G532" s="80">
        <v>0.045619703389830506</v>
      </c>
      <c r="H532" s="81">
        <v>0.007256345035256764</v>
      </c>
      <c r="I532" s="81">
        <v>0.007288291208367957</v>
      </c>
      <c r="J532" s="81">
        <v>0.026652235852766982</v>
      </c>
      <c r="K532" s="81">
        <v>0.004408571889344675</v>
      </c>
      <c r="L532" s="80">
        <v>0.0008507170795306388</v>
      </c>
      <c r="M532" s="80">
        <v>0.0009925032594524119</v>
      </c>
      <c r="N532" s="80">
        <v>0.007408327900912646</v>
      </c>
      <c r="O532" s="77">
        <f t="shared" si="27"/>
        <v>0.37296854628422416</v>
      </c>
      <c r="P532" s="80">
        <v>0.0295624185136897</v>
      </c>
      <c r="Q532" s="80">
        <v>0.014036831812255542</v>
      </c>
      <c r="R532" s="80">
        <v>0</v>
      </c>
      <c r="S532" s="80">
        <v>0</v>
      </c>
      <c r="T532" s="95">
        <v>0.87</v>
      </c>
      <c r="U532" s="18">
        <v>0.87</v>
      </c>
      <c r="V532" s="16">
        <f t="shared" si="26"/>
        <v>0.87</v>
      </c>
      <c r="W532" s="16">
        <f t="shared" si="28"/>
        <v>0</v>
      </c>
      <c r="X532" s="17"/>
      <c r="Y532" s="11"/>
    </row>
    <row r="533" spans="1:25" ht="11.25" customHeight="1">
      <c r="A533" s="202"/>
      <c r="B533" s="230"/>
      <c r="C533" s="76">
        <v>5</v>
      </c>
      <c r="D533" s="77">
        <v>0.265</v>
      </c>
      <c r="E533" s="77">
        <v>0.1331</v>
      </c>
      <c r="F533" s="77">
        <v>0.0005</v>
      </c>
      <c r="G533" s="77">
        <v>0.0456</v>
      </c>
      <c r="H533" s="78">
        <v>0.0073</v>
      </c>
      <c r="I533" s="78">
        <v>0.0073</v>
      </c>
      <c r="J533" s="78">
        <v>0.0267</v>
      </c>
      <c r="K533" s="78">
        <v>0.0044</v>
      </c>
      <c r="L533" s="77">
        <v>0.0009</v>
      </c>
      <c r="M533" s="77">
        <v>0.001</v>
      </c>
      <c r="N533" s="77">
        <v>0.0074</v>
      </c>
      <c r="O533" s="77">
        <f t="shared" si="27"/>
        <v>0.45789999999999986</v>
      </c>
      <c r="P533" s="77">
        <v>0.0296</v>
      </c>
      <c r="Q533" s="77">
        <v>0.014</v>
      </c>
      <c r="R533" s="77">
        <v>0</v>
      </c>
      <c r="S533" s="77">
        <v>0</v>
      </c>
      <c r="T533" s="94">
        <v>0.955</v>
      </c>
      <c r="U533" s="5">
        <v>0.955</v>
      </c>
      <c r="V533" s="16">
        <f t="shared" si="26"/>
        <v>0.955</v>
      </c>
      <c r="W533" s="16">
        <f t="shared" si="28"/>
        <v>0</v>
      </c>
      <c r="X533" s="17"/>
      <c r="Y533" s="11"/>
    </row>
    <row r="534" spans="1:25" ht="11.25" customHeight="1">
      <c r="A534" s="202"/>
      <c r="B534" s="230"/>
      <c r="C534" s="76">
        <v>6</v>
      </c>
      <c r="D534" s="77">
        <v>0.265</v>
      </c>
      <c r="E534" s="77">
        <v>0.1331</v>
      </c>
      <c r="F534" s="77">
        <v>0.0005</v>
      </c>
      <c r="G534" s="77">
        <v>0.0456</v>
      </c>
      <c r="H534" s="78">
        <v>0.0073</v>
      </c>
      <c r="I534" s="78">
        <v>0.0073</v>
      </c>
      <c r="J534" s="78">
        <v>0.0267</v>
      </c>
      <c r="K534" s="78">
        <v>0.0044</v>
      </c>
      <c r="L534" s="77">
        <v>0.0009</v>
      </c>
      <c r="M534" s="77">
        <v>0.001</v>
      </c>
      <c r="N534" s="77">
        <v>0.0074</v>
      </c>
      <c r="O534" s="77">
        <f t="shared" si="27"/>
        <v>0.4958999999999999</v>
      </c>
      <c r="P534" s="77">
        <v>0.0296</v>
      </c>
      <c r="Q534" s="77">
        <v>0.014</v>
      </c>
      <c r="R534" s="77">
        <v>0</v>
      </c>
      <c r="S534" s="77">
        <v>0</v>
      </c>
      <c r="T534" s="94">
        <v>0.993</v>
      </c>
      <c r="U534" s="5">
        <v>0.993</v>
      </c>
      <c r="V534" s="16">
        <f t="shared" si="26"/>
        <v>0.993</v>
      </c>
      <c r="W534" s="16">
        <f t="shared" si="28"/>
        <v>0</v>
      </c>
      <c r="X534" s="17"/>
      <c r="Y534" s="11"/>
    </row>
    <row r="535" spans="1:25" ht="11.25" customHeight="1">
      <c r="A535" s="202">
        <v>96</v>
      </c>
      <c r="B535" s="230" t="s">
        <v>93</v>
      </c>
      <c r="C535" s="76">
        <v>1</v>
      </c>
      <c r="D535" s="77">
        <v>0.0896</v>
      </c>
      <c r="E535" s="77">
        <v>0.1326</v>
      </c>
      <c r="F535" s="77">
        <v>0.0006</v>
      </c>
      <c r="G535" s="77">
        <v>0.0847</v>
      </c>
      <c r="H535" s="78">
        <v>0.0108</v>
      </c>
      <c r="I535" s="78">
        <v>0.0108</v>
      </c>
      <c r="J535" s="78">
        <v>0.0563</v>
      </c>
      <c r="K535" s="78">
        <v>0.0068</v>
      </c>
      <c r="L535" s="77">
        <v>0.0008</v>
      </c>
      <c r="M535" s="77">
        <v>0.001</v>
      </c>
      <c r="N535" s="77">
        <v>0.0119</v>
      </c>
      <c r="O535" s="77">
        <f t="shared" si="27"/>
        <v>0.6779999999999999</v>
      </c>
      <c r="P535" s="77">
        <v>0.01</v>
      </c>
      <c r="Q535" s="77">
        <v>0.0258</v>
      </c>
      <c r="R535" s="77">
        <v>0</v>
      </c>
      <c r="S535" s="77">
        <v>0</v>
      </c>
      <c r="T535" s="94">
        <v>1.035</v>
      </c>
      <c r="U535" s="5">
        <v>1.035</v>
      </c>
      <c r="V535" s="16">
        <f t="shared" si="26"/>
        <v>1.035</v>
      </c>
      <c r="W535" s="16">
        <f t="shared" si="28"/>
        <v>0</v>
      </c>
      <c r="X535" s="17"/>
      <c r="Y535" s="11"/>
    </row>
    <row r="536" spans="1:25" ht="11.25" customHeight="1">
      <c r="A536" s="202"/>
      <c r="B536" s="230"/>
      <c r="C536" s="76">
        <v>2</v>
      </c>
      <c r="D536" s="77">
        <v>0.0896</v>
      </c>
      <c r="E536" s="77">
        <v>0.1326</v>
      </c>
      <c r="F536" s="77">
        <v>0.0006</v>
      </c>
      <c r="G536" s="77">
        <v>0.0847</v>
      </c>
      <c r="H536" s="78">
        <v>0.0108</v>
      </c>
      <c r="I536" s="78">
        <v>0.0108</v>
      </c>
      <c r="J536" s="78">
        <v>0.0563</v>
      </c>
      <c r="K536" s="78">
        <v>0.0068</v>
      </c>
      <c r="L536" s="77">
        <v>0.0008</v>
      </c>
      <c r="M536" s="77">
        <v>0.001</v>
      </c>
      <c r="N536" s="77">
        <v>0.0119</v>
      </c>
      <c r="O536" s="77">
        <f t="shared" si="27"/>
        <v>0.593</v>
      </c>
      <c r="P536" s="77">
        <v>0.01</v>
      </c>
      <c r="Q536" s="77">
        <v>0.0258</v>
      </c>
      <c r="R536" s="77">
        <v>0</v>
      </c>
      <c r="S536" s="77">
        <v>0</v>
      </c>
      <c r="T536" s="94">
        <v>0.95</v>
      </c>
      <c r="U536" s="5">
        <v>0.95</v>
      </c>
      <c r="V536" s="16">
        <f t="shared" si="26"/>
        <v>0.9500000000000001</v>
      </c>
      <c r="W536" s="16">
        <f t="shared" si="28"/>
        <v>0</v>
      </c>
      <c r="X536" s="17"/>
      <c r="Y536" s="11"/>
    </row>
    <row r="537" spans="1:25" ht="11.25" customHeight="1">
      <c r="A537" s="202"/>
      <c r="B537" s="230"/>
      <c r="C537" s="76">
        <v>3</v>
      </c>
      <c r="D537" s="77">
        <v>0.0896</v>
      </c>
      <c r="E537" s="77">
        <v>0.1326</v>
      </c>
      <c r="F537" s="77">
        <v>0.0006</v>
      </c>
      <c r="G537" s="77">
        <v>0.0847</v>
      </c>
      <c r="H537" s="78">
        <v>0.0108</v>
      </c>
      <c r="I537" s="78">
        <v>0.0108</v>
      </c>
      <c r="J537" s="78">
        <v>0.0563</v>
      </c>
      <c r="K537" s="78">
        <v>0.0068</v>
      </c>
      <c r="L537" s="77">
        <v>0.0008</v>
      </c>
      <c r="M537" s="77">
        <v>0.001</v>
      </c>
      <c r="N537" s="77">
        <v>0.0119</v>
      </c>
      <c r="O537" s="77">
        <f t="shared" si="27"/>
        <v>0.556</v>
      </c>
      <c r="P537" s="77">
        <v>0.01</v>
      </c>
      <c r="Q537" s="77">
        <v>0.0258</v>
      </c>
      <c r="R537" s="77">
        <v>0</v>
      </c>
      <c r="S537" s="77">
        <v>0</v>
      </c>
      <c r="T537" s="94">
        <v>0.913</v>
      </c>
      <c r="U537" s="5">
        <v>0.913</v>
      </c>
      <c r="V537" s="16">
        <f t="shared" si="26"/>
        <v>0.9130000000000001</v>
      </c>
      <c r="W537" s="16">
        <f t="shared" si="28"/>
        <v>0</v>
      </c>
      <c r="X537" s="17"/>
      <c r="Y537" s="11"/>
    </row>
    <row r="538" spans="1:25" s="19" customFormat="1" ht="11.25" customHeight="1">
      <c r="A538" s="202"/>
      <c r="B538" s="230"/>
      <c r="C538" s="79">
        <v>4</v>
      </c>
      <c r="D538" s="80">
        <v>0.08962866872060969</v>
      </c>
      <c r="E538" s="80">
        <v>0.13256202367439596</v>
      </c>
      <c r="F538" s="80">
        <v>0.0005642938219555699</v>
      </c>
      <c r="G538" s="80">
        <v>0.08473812226366141</v>
      </c>
      <c r="H538" s="81">
        <v>0.010826366897152025</v>
      </c>
      <c r="I538" s="81">
        <v>0.010826366897152025</v>
      </c>
      <c r="J538" s="81">
        <v>0.056263542991697425</v>
      </c>
      <c r="K538" s="81">
        <v>0.006840114370940016</v>
      </c>
      <c r="L538" s="80">
        <v>0.0008464407329333549</v>
      </c>
      <c r="M538" s="80">
        <v>0.0009875141884222473</v>
      </c>
      <c r="N538" s="80">
        <v>0.011850170261066969</v>
      </c>
      <c r="O538" s="77">
        <f t="shared" si="27"/>
        <v>0.5130371331279391</v>
      </c>
      <c r="P538" s="80">
        <v>0.010016215339711365</v>
      </c>
      <c r="Q538" s="80">
        <v>0.02576941786930436</v>
      </c>
      <c r="R538" s="80">
        <v>0</v>
      </c>
      <c r="S538" s="80">
        <v>0</v>
      </c>
      <c r="T538" s="95">
        <v>0.87</v>
      </c>
      <c r="U538" s="18">
        <v>0.87</v>
      </c>
      <c r="V538" s="16">
        <f t="shared" si="26"/>
        <v>0.87</v>
      </c>
      <c r="W538" s="16">
        <f t="shared" si="28"/>
        <v>0</v>
      </c>
      <c r="X538" s="17"/>
      <c r="Y538" s="11"/>
    </row>
    <row r="539" spans="1:25" ht="11.25" customHeight="1">
      <c r="A539" s="202"/>
      <c r="B539" s="230"/>
      <c r="C539" s="76">
        <v>5</v>
      </c>
      <c r="D539" s="77">
        <v>0.0896</v>
      </c>
      <c r="E539" s="77">
        <v>0.1326</v>
      </c>
      <c r="F539" s="77">
        <v>0.0006</v>
      </c>
      <c r="G539" s="77">
        <v>0.0847</v>
      </c>
      <c r="H539" s="78">
        <v>0.0108</v>
      </c>
      <c r="I539" s="78">
        <v>0.0108</v>
      </c>
      <c r="J539" s="78">
        <v>0.0563</v>
      </c>
      <c r="K539" s="78">
        <v>0.0068</v>
      </c>
      <c r="L539" s="77">
        <v>0.0008</v>
      </c>
      <c r="M539" s="77">
        <v>0.001</v>
      </c>
      <c r="N539" s="77">
        <v>0.0119</v>
      </c>
      <c r="O539" s="77">
        <f t="shared" si="27"/>
        <v>0.5979999999999999</v>
      </c>
      <c r="P539" s="77">
        <v>0.01</v>
      </c>
      <c r="Q539" s="77">
        <v>0.0258</v>
      </c>
      <c r="R539" s="77">
        <v>0</v>
      </c>
      <c r="S539" s="77">
        <v>0</v>
      </c>
      <c r="T539" s="94">
        <v>0.955</v>
      </c>
      <c r="U539" s="5">
        <v>0.955</v>
      </c>
      <c r="V539" s="16">
        <f t="shared" si="26"/>
        <v>0.955</v>
      </c>
      <c r="W539" s="16">
        <f t="shared" si="28"/>
        <v>0</v>
      </c>
      <c r="X539" s="17"/>
      <c r="Y539" s="11"/>
    </row>
    <row r="540" spans="1:25" ht="11.25" customHeight="1">
      <c r="A540" s="202"/>
      <c r="B540" s="230"/>
      <c r="C540" s="76">
        <v>6</v>
      </c>
      <c r="D540" s="77">
        <v>0.0896</v>
      </c>
      <c r="E540" s="77">
        <v>0.1326</v>
      </c>
      <c r="F540" s="77">
        <v>0.0006</v>
      </c>
      <c r="G540" s="77">
        <v>0.0847</v>
      </c>
      <c r="H540" s="78">
        <v>0.0108</v>
      </c>
      <c r="I540" s="78">
        <v>0.0108</v>
      </c>
      <c r="J540" s="78">
        <v>0.0563</v>
      </c>
      <c r="K540" s="78">
        <v>0.0068</v>
      </c>
      <c r="L540" s="77">
        <v>0.0008</v>
      </c>
      <c r="M540" s="77">
        <v>0.001</v>
      </c>
      <c r="N540" s="77">
        <v>0.0119</v>
      </c>
      <c r="O540" s="77">
        <f t="shared" si="27"/>
        <v>0.6359999999999999</v>
      </c>
      <c r="P540" s="77">
        <v>0.01</v>
      </c>
      <c r="Q540" s="77">
        <v>0.0258</v>
      </c>
      <c r="R540" s="77">
        <v>0</v>
      </c>
      <c r="S540" s="77">
        <v>0</v>
      </c>
      <c r="T540" s="94">
        <v>0.993</v>
      </c>
      <c r="U540" s="5">
        <v>0.993</v>
      </c>
      <c r="V540" s="16">
        <f t="shared" si="26"/>
        <v>0.993</v>
      </c>
      <c r="W540" s="16">
        <f t="shared" si="28"/>
        <v>0</v>
      </c>
      <c r="X540" s="17"/>
      <c r="Y540" s="11"/>
    </row>
    <row r="541" spans="1:25" ht="11.25" customHeight="1">
      <c r="A541" s="202">
        <v>97</v>
      </c>
      <c r="B541" s="230" t="s">
        <v>94</v>
      </c>
      <c r="C541" s="76">
        <v>1</v>
      </c>
      <c r="D541" s="77">
        <v>0.2595</v>
      </c>
      <c r="E541" s="77">
        <v>0.1303</v>
      </c>
      <c r="F541" s="77">
        <v>0.0005</v>
      </c>
      <c r="G541" s="77">
        <v>0.0559</v>
      </c>
      <c r="H541" s="78">
        <v>0.0071</v>
      </c>
      <c r="I541" s="78">
        <v>0.0071</v>
      </c>
      <c r="J541" s="78">
        <v>0.0374</v>
      </c>
      <c r="K541" s="78">
        <v>0.0043</v>
      </c>
      <c r="L541" s="77">
        <v>0.0008</v>
      </c>
      <c r="M541" s="77">
        <v>0.001</v>
      </c>
      <c r="N541" s="77">
        <v>0.0073</v>
      </c>
      <c r="O541" s="77">
        <f t="shared" si="27"/>
        <v>0.5351999999999999</v>
      </c>
      <c r="P541" s="77">
        <v>0.0289</v>
      </c>
      <c r="Q541" s="77">
        <v>0.0156</v>
      </c>
      <c r="R541" s="77">
        <v>0</v>
      </c>
      <c r="S541" s="77">
        <v>0</v>
      </c>
      <c r="T541" s="94">
        <v>1.035</v>
      </c>
      <c r="U541" s="5">
        <v>1.035</v>
      </c>
      <c r="V541" s="16">
        <f t="shared" si="26"/>
        <v>1.035</v>
      </c>
      <c r="W541" s="16">
        <f t="shared" si="28"/>
        <v>0</v>
      </c>
      <c r="X541" s="17"/>
      <c r="Y541" s="11"/>
    </row>
    <row r="542" spans="1:25" ht="11.25" customHeight="1">
      <c r="A542" s="202"/>
      <c r="B542" s="230"/>
      <c r="C542" s="76">
        <v>2</v>
      </c>
      <c r="D542" s="77">
        <v>0.2595</v>
      </c>
      <c r="E542" s="77">
        <v>0.1303</v>
      </c>
      <c r="F542" s="77">
        <v>0.0005</v>
      </c>
      <c r="G542" s="77">
        <v>0.0559</v>
      </c>
      <c r="H542" s="78">
        <v>0.0071</v>
      </c>
      <c r="I542" s="78">
        <v>0.0071</v>
      </c>
      <c r="J542" s="78">
        <v>0.0374</v>
      </c>
      <c r="K542" s="78">
        <v>0.0043</v>
      </c>
      <c r="L542" s="77">
        <v>0.0008</v>
      </c>
      <c r="M542" s="77">
        <v>0.001</v>
      </c>
      <c r="N542" s="77">
        <v>0.0073</v>
      </c>
      <c r="O542" s="77">
        <f t="shared" si="27"/>
        <v>0.45019999999999993</v>
      </c>
      <c r="P542" s="77">
        <v>0.0289</v>
      </c>
      <c r="Q542" s="77">
        <v>0.0156</v>
      </c>
      <c r="R542" s="77">
        <v>0</v>
      </c>
      <c r="S542" s="77">
        <v>0</v>
      </c>
      <c r="T542" s="94">
        <v>0.95</v>
      </c>
      <c r="U542" s="5">
        <v>0.95</v>
      </c>
      <c r="V542" s="16">
        <f t="shared" si="26"/>
        <v>0.95</v>
      </c>
      <c r="W542" s="16">
        <f t="shared" si="28"/>
        <v>0</v>
      </c>
      <c r="X542" s="17"/>
      <c r="Y542" s="11"/>
    </row>
    <row r="543" spans="1:25" ht="11.25" customHeight="1">
      <c r="A543" s="202"/>
      <c r="B543" s="230"/>
      <c r="C543" s="76">
        <v>3</v>
      </c>
      <c r="D543" s="77">
        <v>0.2595</v>
      </c>
      <c r="E543" s="77">
        <v>0.1303</v>
      </c>
      <c r="F543" s="77">
        <v>0.0005</v>
      </c>
      <c r="G543" s="77">
        <v>0.0559</v>
      </c>
      <c r="H543" s="78">
        <v>0.0071</v>
      </c>
      <c r="I543" s="78">
        <v>0.0071</v>
      </c>
      <c r="J543" s="78">
        <v>0.0374</v>
      </c>
      <c r="K543" s="78">
        <v>0.0043</v>
      </c>
      <c r="L543" s="77">
        <v>0.0008</v>
      </c>
      <c r="M543" s="77">
        <v>0.001</v>
      </c>
      <c r="N543" s="77">
        <v>0.0073</v>
      </c>
      <c r="O543" s="77">
        <f t="shared" si="27"/>
        <v>0.4132</v>
      </c>
      <c r="P543" s="77">
        <v>0.0289</v>
      </c>
      <c r="Q543" s="77">
        <v>0.0156</v>
      </c>
      <c r="R543" s="77">
        <v>0</v>
      </c>
      <c r="S543" s="77">
        <v>0</v>
      </c>
      <c r="T543" s="94">
        <v>0.913</v>
      </c>
      <c r="U543" s="5">
        <v>0.913</v>
      </c>
      <c r="V543" s="16">
        <f t="shared" si="26"/>
        <v>0.913</v>
      </c>
      <c r="W543" s="16">
        <f t="shared" si="28"/>
        <v>0</v>
      </c>
      <c r="X543" s="17"/>
      <c r="Y543" s="11"/>
    </row>
    <row r="544" spans="1:25" s="19" customFormat="1" ht="11.25" customHeight="1">
      <c r="A544" s="202"/>
      <c r="B544" s="230"/>
      <c r="C544" s="79">
        <v>4</v>
      </c>
      <c r="D544" s="80">
        <v>0.2595458735821075</v>
      </c>
      <c r="E544" s="80">
        <v>0.13027856827928974</v>
      </c>
      <c r="F544" s="80">
        <v>0.0004533247825564151</v>
      </c>
      <c r="G544" s="80">
        <v>0.05593330394003767</v>
      </c>
      <c r="H544" s="81">
        <v>0.007131354214469472</v>
      </c>
      <c r="I544" s="81">
        <v>0.007131354214469472</v>
      </c>
      <c r="J544" s="81">
        <v>0.03735067744399605</v>
      </c>
      <c r="K544" s="81">
        <v>0.00431684641782552</v>
      </c>
      <c r="L544" s="80">
        <v>0.0008369072908733817</v>
      </c>
      <c r="M544" s="80">
        <v>0.0009763918393522787</v>
      </c>
      <c r="N544" s="80">
        <v>0.007253196520902641</v>
      </c>
      <c r="O544" s="77">
        <f t="shared" si="27"/>
        <v>0.3701571205258728</v>
      </c>
      <c r="P544" s="80">
        <v>0.028943043809371117</v>
      </c>
      <c r="Q544" s="80">
        <v>0.01562226942963646</v>
      </c>
      <c r="R544" s="80">
        <v>0</v>
      </c>
      <c r="S544" s="80">
        <v>0</v>
      </c>
      <c r="T544" s="95">
        <v>0.87</v>
      </c>
      <c r="U544" s="18">
        <v>0.87</v>
      </c>
      <c r="V544" s="16">
        <f t="shared" si="26"/>
        <v>0.8699999999999999</v>
      </c>
      <c r="W544" s="16">
        <f t="shared" si="28"/>
        <v>0</v>
      </c>
      <c r="X544" s="17"/>
      <c r="Y544" s="11"/>
    </row>
    <row r="545" spans="1:25" ht="11.25" customHeight="1">
      <c r="A545" s="202"/>
      <c r="B545" s="230"/>
      <c r="C545" s="76">
        <v>5</v>
      </c>
      <c r="D545" s="77">
        <v>0.2595</v>
      </c>
      <c r="E545" s="77">
        <v>0.1303</v>
      </c>
      <c r="F545" s="77">
        <v>0.0005</v>
      </c>
      <c r="G545" s="77">
        <v>0.0559</v>
      </c>
      <c r="H545" s="78">
        <v>0.0071</v>
      </c>
      <c r="I545" s="78">
        <v>0.0071</v>
      </c>
      <c r="J545" s="78">
        <v>0.0374</v>
      </c>
      <c r="K545" s="78">
        <v>0.0043</v>
      </c>
      <c r="L545" s="77">
        <v>0.0008</v>
      </c>
      <c r="M545" s="77">
        <v>0.001</v>
      </c>
      <c r="N545" s="77">
        <v>0.0073</v>
      </c>
      <c r="O545" s="77">
        <f t="shared" si="27"/>
        <v>0.45519999999999994</v>
      </c>
      <c r="P545" s="77">
        <v>0.0289</v>
      </c>
      <c r="Q545" s="77">
        <v>0.0156</v>
      </c>
      <c r="R545" s="77">
        <v>0</v>
      </c>
      <c r="S545" s="77">
        <v>0</v>
      </c>
      <c r="T545" s="94">
        <v>0.955</v>
      </c>
      <c r="U545" s="5">
        <v>0.955</v>
      </c>
      <c r="V545" s="16">
        <f t="shared" si="26"/>
        <v>0.955</v>
      </c>
      <c r="W545" s="16">
        <f t="shared" si="28"/>
        <v>0</v>
      </c>
      <c r="X545" s="17"/>
      <c r="Y545" s="11"/>
    </row>
    <row r="546" spans="1:25" ht="11.25" customHeight="1">
      <c r="A546" s="202"/>
      <c r="B546" s="230"/>
      <c r="C546" s="76">
        <v>6</v>
      </c>
      <c r="D546" s="77">
        <v>0.2595</v>
      </c>
      <c r="E546" s="77">
        <v>0.1303</v>
      </c>
      <c r="F546" s="77">
        <v>0.0005</v>
      </c>
      <c r="G546" s="77">
        <v>0.0559</v>
      </c>
      <c r="H546" s="78">
        <v>0.0071</v>
      </c>
      <c r="I546" s="78">
        <v>0.0071</v>
      </c>
      <c r="J546" s="78">
        <v>0.0374</v>
      </c>
      <c r="K546" s="78">
        <v>0.0043</v>
      </c>
      <c r="L546" s="77">
        <v>0.0008</v>
      </c>
      <c r="M546" s="77">
        <v>0.001</v>
      </c>
      <c r="N546" s="77">
        <v>0.0073</v>
      </c>
      <c r="O546" s="77">
        <f t="shared" si="27"/>
        <v>0.49319999999999997</v>
      </c>
      <c r="P546" s="77">
        <v>0.0289</v>
      </c>
      <c r="Q546" s="77">
        <v>0.0156</v>
      </c>
      <c r="R546" s="77">
        <v>0</v>
      </c>
      <c r="S546" s="77">
        <v>0</v>
      </c>
      <c r="T546" s="94">
        <v>0.993</v>
      </c>
      <c r="U546" s="5">
        <v>0.993</v>
      </c>
      <c r="V546" s="16">
        <f t="shared" si="26"/>
        <v>0.993</v>
      </c>
      <c r="W546" s="16">
        <f t="shared" si="28"/>
        <v>0</v>
      </c>
      <c r="X546" s="17"/>
      <c r="Y546" s="11"/>
    </row>
    <row r="547" spans="1:25" ht="11.25" customHeight="1">
      <c r="A547" s="202">
        <v>98</v>
      </c>
      <c r="B547" s="230" t="s">
        <v>95</v>
      </c>
      <c r="C547" s="76">
        <v>1</v>
      </c>
      <c r="D547" s="77">
        <v>0.258</v>
      </c>
      <c r="E547" s="77">
        <v>0.1295</v>
      </c>
      <c r="F547" s="77">
        <v>0.0004</v>
      </c>
      <c r="G547" s="77">
        <v>0.0556</v>
      </c>
      <c r="H547" s="78">
        <v>0.0071</v>
      </c>
      <c r="I547" s="78">
        <v>0.0071</v>
      </c>
      <c r="J547" s="78">
        <v>0.0371</v>
      </c>
      <c r="K547" s="78">
        <v>0.0043</v>
      </c>
      <c r="L547" s="77">
        <v>0.0009</v>
      </c>
      <c r="M547" s="77">
        <v>0.001</v>
      </c>
      <c r="N547" s="77">
        <v>0.0071</v>
      </c>
      <c r="O547" s="77">
        <f t="shared" si="27"/>
        <v>0.5306</v>
      </c>
      <c r="P547" s="77">
        <v>0.0288</v>
      </c>
      <c r="Q547" s="77">
        <v>0.0231</v>
      </c>
      <c r="R547" s="77">
        <v>0</v>
      </c>
      <c r="S547" s="77">
        <v>0</v>
      </c>
      <c r="T547" s="94">
        <v>1.035</v>
      </c>
      <c r="U547" s="5">
        <v>1.035</v>
      </c>
      <c r="V547" s="16">
        <f t="shared" si="26"/>
        <v>1.035</v>
      </c>
      <c r="W547" s="16">
        <f t="shared" si="28"/>
        <v>0</v>
      </c>
      <c r="X547" s="17"/>
      <c r="Y547" s="11"/>
    </row>
    <row r="548" spans="1:25" ht="11.25" customHeight="1">
      <c r="A548" s="202"/>
      <c r="B548" s="230"/>
      <c r="C548" s="76">
        <v>2</v>
      </c>
      <c r="D548" s="77">
        <v>0.258</v>
      </c>
      <c r="E548" s="77">
        <v>0.1295</v>
      </c>
      <c r="F548" s="77">
        <v>0.0004</v>
      </c>
      <c r="G548" s="77">
        <v>0.0556</v>
      </c>
      <c r="H548" s="78">
        <v>0.0071</v>
      </c>
      <c r="I548" s="78">
        <v>0.0071</v>
      </c>
      <c r="J548" s="78">
        <v>0.0371</v>
      </c>
      <c r="K548" s="78">
        <v>0.0043</v>
      </c>
      <c r="L548" s="77">
        <v>0.0009</v>
      </c>
      <c r="M548" s="77">
        <v>0.001</v>
      </c>
      <c r="N548" s="77">
        <v>0.0071</v>
      </c>
      <c r="O548" s="77">
        <f t="shared" si="27"/>
        <v>0.4456</v>
      </c>
      <c r="P548" s="77">
        <v>0.0288</v>
      </c>
      <c r="Q548" s="77">
        <v>0.0231</v>
      </c>
      <c r="R548" s="77">
        <v>0</v>
      </c>
      <c r="S548" s="77">
        <v>0</v>
      </c>
      <c r="T548" s="94">
        <v>0.95</v>
      </c>
      <c r="U548" s="5">
        <v>0.95</v>
      </c>
      <c r="V548" s="16">
        <f t="shared" si="26"/>
        <v>0.9500000000000001</v>
      </c>
      <c r="W548" s="16">
        <f t="shared" si="28"/>
        <v>0</v>
      </c>
      <c r="X548" s="17"/>
      <c r="Y548" s="11"/>
    </row>
    <row r="549" spans="1:25" ht="11.25" customHeight="1">
      <c r="A549" s="202"/>
      <c r="B549" s="230"/>
      <c r="C549" s="76">
        <v>3</v>
      </c>
      <c r="D549" s="77">
        <v>0.258</v>
      </c>
      <c r="E549" s="77">
        <v>0.1295</v>
      </c>
      <c r="F549" s="77">
        <v>0.0004</v>
      </c>
      <c r="G549" s="77">
        <v>0.0556</v>
      </c>
      <c r="H549" s="78">
        <v>0.0071</v>
      </c>
      <c r="I549" s="78">
        <v>0.0071</v>
      </c>
      <c r="J549" s="78">
        <v>0.0371</v>
      </c>
      <c r="K549" s="78">
        <v>0.0043</v>
      </c>
      <c r="L549" s="77">
        <v>0.0009</v>
      </c>
      <c r="M549" s="77">
        <v>0.001</v>
      </c>
      <c r="N549" s="77">
        <v>0.0071</v>
      </c>
      <c r="O549" s="77">
        <f t="shared" si="27"/>
        <v>0.4086000000000001</v>
      </c>
      <c r="P549" s="77">
        <v>0.0288</v>
      </c>
      <c r="Q549" s="77">
        <v>0.0231</v>
      </c>
      <c r="R549" s="77">
        <v>0</v>
      </c>
      <c r="S549" s="77">
        <v>0</v>
      </c>
      <c r="T549" s="94">
        <v>0.913</v>
      </c>
      <c r="U549" s="5">
        <v>0.913</v>
      </c>
      <c r="V549" s="16">
        <f t="shared" si="26"/>
        <v>0.9130000000000001</v>
      </c>
      <c r="W549" s="16">
        <f t="shared" si="28"/>
        <v>0</v>
      </c>
      <c r="X549" s="17"/>
      <c r="Y549" s="11"/>
    </row>
    <row r="550" spans="1:25" ht="11.25" customHeight="1">
      <c r="A550" s="202"/>
      <c r="B550" s="230"/>
      <c r="C550" s="76">
        <v>4</v>
      </c>
      <c r="D550" s="77">
        <v>0.25804939535982985</v>
      </c>
      <c r="E550" s="77">
        <v>0.1295387403001536</v>
      </c>
      <c r="F550" s="77">
        <v>0.00044550360420687754</v>
      </c>
      <c r="G550" s="77">
        <v>0.05561941150982787</v>
      </c>
      <c r="H550" s="78">
        <v>0.007090401618627666</v>
      </c>
      <c r="I550" s="78">
        <v>0.007090401618627666</v>
      </c>
      <c r="J550" s="78">
        <v>0.037134108704568694</v>
      </c>
      <c r="K550" s="78">
        <v>0.004291719840998221</v>
      </c>
      <c r="L550" s="77">
        <v>0.0008567377003978415</v>
      </c>
      <c r="M550" s="77">
        <v>0.0009595462244455825</v>
      </c>
      <c r="N550" s="77">
        <v>0.007093788159294127</v>
      </c>
      <c r="O550" s="77">
        <f t="shared" si="27"/>
        <v>0.365552842005751</v>
      </c>
      <c r="P550" s="77">
        <v>0.028786386733367475</v>
      </c>
      <c r="Q550" s="77">
        <v>0.023097648402725802</v>
      </c>
      <c r="R550" s="77">
        <v>0</v>
      </c>
      <c r="S550" s="77">
        <v>0</v>
      </c>
      <c r="T550" s="94">
        <v>0.87</v>
      </c>
      <c r="U550" s="5">
        <v>0.87</v>
      </c>
      <c r="V550" s="16">
        <f t="shared" si="26"/>
        <v>0.87</v>
      </c>
      <c r="W550" s="16">
        <f t="shared" si="28"/>
        <v>0</v>
      </c>
      <c r="X550" s="17"/>
      <c r="Y550" s="11"/>
    </row>
    <row r="551" spans="1:25" ht="11.25" customHeight="1">
      <c r="A551" s="202"/>
      <c r="B551" s="230"/>
      <c r="C551" s="76">
        <v>5</v>
      </c>
      <c r="D551" s="77">
        <v>0.258</v>
      </c>
      <c r="E551" s="77">
        <v>0.1295</v>
      </c>
      <c r="F551" s="77">
        <v>0.0004</v>
      </c>
      <c r="G551" s="77">
        <v>0.0556</v>
      </c>
      <c r="H551" s="78">
        <v>0.0071</v>
      </c>
      <c r="I551" s="78">
        <v>0.0071</v>
      </c>
      <c r="J551" s="78">
        <v>0.0371</v>
      </c>
      <c r="K551" s="78">
        <v>0.0043</v>
      </c>
      <c r="L551" s="77">
        <v>0.0009</v>
      </c>
      <c r="M551" s="77">
        <v>0.001</v>
      </c>
      <c r="N551" s="77">
        <v>0.0071</v>
      </c>
      <c r="O551" s="77">
        <f t="shared" si="27"/>
        <v>0.4506</v>
      </c>
      <c r="P551" s="77">
        <v>0.0288</v>
      </c>
      <c r="Q551" s="77">
        <v>0.0231</v>
      </c>
      <c r="R551" s="77">
        <v>0</v>
      </c>
      <c r="S551" s="77">
        <v>0</v>
      </c>
      <c r="T551" s="94">
        <v>0.955</v>
      </c>
      <c r="U551" s="5">
        <v>0.955</v>
      </c>
      <c r="V551" s="16">
        <f t="shared" si="26"/>
        <v>0.9550000000000001</v>
      </c>
      <c r="W551" s="16">
        <f t="shared" si="28"/>
        <v>0</v>
      </c>
      <c r="X551" s="17"/>
      <c r="Y551" s="11"/>
    </row>
    <row r="552" spans="1:25" ht="11.25" customHeight="1">
      <c r="A552" s="202"/>
      <c r="B552" s="230"/>
      <c r="C552" s="76">
        <v>6</v>
      </c>
      <c r="D552" s="77">
        <v>0.258</v>
      </c>
      <c r="E552" s="77">
        <v>0.1295</v>
      </c>
      <c r="F552" s="77">
        <v>0.0004</v>
      </c>
      <c r="G552" s="77">
        <v>0.0556</v>
      </c>
      <c r="H552" s="78">
        <v>0.0071</v>
      </c>
      <c r="I552" s="78">
        <v>0.0071</v>
      </c>
      <c r="J552" s="78">
        <v>0.0371</v>
      </c>
      <c r="K552" s="78">
        <v>0.0043</v>
      </c>
      <c r="L552" s="77">
        <v>0.0009</v>
      </c>
      <c r="M552" s="77">
        <v>0.001</v>
      </c>
      <c r="N552" s="77">
        <v>0.0071</v>
      </c>
      <c r="O552" s="77">
        <f t="shared" si="27"/>
        <v>0.48860000000000003</v>
      </c>
      <c r="P552" s="77">
        <v>0.0288</v>
      </c>
      <c r="Q552" s="77">
        <v>0.0231</v>
      </c>
      <c r="R552" s="77">
        <v>0</v>
      </c>
      <c r="S552" s="77">
        <v>0</v>
      </c>
      <c r="T552" s="94">
        <v>0.993</v>
      </c>
      <c r="U552" s="5">
        <v>0.993</v>
      </c>
      <c r="V552" s="16">
        <f t="shared" si="26"/>
        <v>0.9930000000000001</v>
      </c>
      <c r="W552" s="16">
        <f t="shared" si="28"/>
        <v>0</v>
      </c>
      <c r="X552" s="17"/>
      <c r="Y552" s="11"/>
    </row>
    <row r="553" spans="1:25" ht="11.25" customHeight="1">
      <c r="A553" s="202">
        <v>99</v>
      </c>
      <c r="B553" s="230" t="s">
        <v>96</v>
      </c>
      <c r="C553" s="76">
        <v>1</v>
      </c>
      <c r="D553" s="77">
        <v>0.2573</v>
      </c>
      <c r="E553" s="77">
        <v>0.1292</v>
      </c>
      <c r="F553" s="77">
        <v>0.0004</v>
      </c>
      <c r="G553" s="77">
        <v>0.0555</v>
      </c>
      <c r="H553" s="78">
        <v>0.0071</v>
      </c>
      <c r="I553" s="78">
        <v>0.0071</v>
      </c>
      <c r="J553" s="78">
        <v>0.037</v>
      </c>
      <c r="K553" s="78">
        <v>0.0043</v>
      </c>
      <c r="L553" s="77">
        <v>0.0008</v>
      </c>
      <c r="M553" s="77">
        <v>0.001</v>
      </c>
      <c r="N553" s="77">
        <v>0.0078</v>
      </c>
      <c r="O553" s="77">
        <f t="shared" si="27"/>
        <v>0.5377</v>
      </c>
      <c r="P553" s="77">
        <v>0.0287</v>
      </c>
      <c r="Q553" s="77">
        <v>0.0166</v>
      </c>
      <c r="R553" s="77">
        <v>0</v>
      </c>
      <c r="S553" s="77">
        <v>0</v>
      </c>
      <c r="T553" s="94">
        <v>1.035</v>
      </c>
      <c r="U553" s="5">
        <v>1.035</v>
      </c>
      <c r="V553" s="16">
        <f t="shared" si="26"/>
        <v>1.035</v>
      </c>
      <c r="W553" s="16">
        <f t="shared" si="28"/>
        <v>0</v>
      </c>
      <c r="X553" s="17"/>
      <c r="Y553" s="11"/>
    </row>
    <row r="554" spans="1:25" ht="11.25" customHeight="1">
      <c r="A554" s="202"/>
      <c r="B554" s="230"/>
      <c r="C554" s="76">
        <v>2</v>
      </c>
      <c r="D554" s="77">
        <v>0.2573</v>
      </c>
      <c r="E554" s="77">
        <v>0.1292</v>
      </c>
      <c r="F554" s="77">
        <v>0.0004</v>
      </c>
      <c r="G554" s="77">
        <v>0.0555</v>
      </c>
      <c r="H554" s="78">
        <v>0.0071</v>
      </c>
      <c r="I554" s="78">
        <v>0.0071</v>
      </c>
      <c r="J554" s="78">
        <v>0.037</v>
      </c>
      <c r="K554" s="78">
        <v>0.0043</v>
      </c>
      <c r="L554" s="77">
        <v>0.0008</v>
      </c>
      <c r="M554" s="77">
        <v>0.001</v>
      </c>
      <c r="N554" s="77">
        <v>0.0078</v>
      </c>
      <c r="O554" s="77">
        <f t="shared" si="27"/>
        <v>0.4527</v>
      </c>
      <c r="P554" s="77">
        <v>0.0287</v>
      </c>
      <c r="Q554" s="77">
        <v>0.0166</v>
      </c>
      <c r="R554" s="77">
        <v>0</v>
      </c>
      <c r="S554" s="77">
        <v>0</v>
      </c>
      <c r="T554" s="94">
        <v>0.95</v>
      </c>
      <c r="U554" s="5">
        <v>0.95</v>
      </c>
      <c r="V554" s="16">
        <f t="shared" si="26"/>
        <v>0.9499999999999998</v>
      </c>
      <c r="W554" s="16">
        <f t="shared" si="28"/>
        <v>0</v>
      </c>
      <c r="X554" s="17"/>
      <c r="Y554" s="11"/>
    </row>
    <row r="555" spans="1:25" ht="11.25" customHeight="1">
      <c r="A555" s="202"/>
      <c r="B555" s="230"/>
      <c r="C555" s="76">
        <v>3</v>
      </c>
      <c r="D555" s="77">
        <v>0.2573</v>
      </c>
      <c r="E555" s="77">
        <v>0.1292</v>
      </c>
      <c r="F555" s="77">
        <v>0.0004</v>
      </c>
      <c r="G555" s="77">
        <v>0.0555</v>
      </c>
      <c r="H555" s="78">
        <v>0.0071</v>
      </c>
      <c r="I555" s="78">
        <v>0.0071</v>
      </c>
      <c r="J555" s="78">
        <v>0.037</v>
      </c>
      <c r="K555" s="78">
        <v>0.0043</v>
      </c>
      <c r="L555" s="77">
        <v>0.0008</v>
      </c>
      <c r="M555" s="77">
        <v>0.001</v>
      </c>
      <c r="N555" s="77">
        <v>0.0078</v>
      </c>
      <c r="O555" s="77">
        <f t="shared" si="27"/>
        <v>0.41570000000000007</v>
      </c>
      <c r="P555" s="77">
        <v>0.0287</v>
      </c>
      <c r="Q555" s="77">
        <v>0.0166</v>
      </c>
      <c r="R555" s="77">
        <v>0</v>
      </c>
      <c r="S555" s="77">
        <v>0</v>
      </c>
      <c r="T555" s="94">
        <v>0.913</v>
      </c>
      <c r="U555" s="5">
        <v>0.913</v>
      </c>
      <c r="V555" s="16">
        <f t="shared" si="26"/>
        <v>0.9129999999999999</v>
      </c>
      <c r="W555" s="16">
        <f t="shared" si="28"/>
        <v>0</v>
      </c>
      <c r="X555" s="17"/>
      <c r="Y555" s="11"/>
    </row>
    <row r="556" spans="1:25" ht="11.25" customHeight="1">
      <c r="A556" s="202"/>
      <c r="B556" s="230"/>
      <c r="C556" s="76">
        <v>4</v>
      </c>
      <c r="D556" s="77">
        <v>0.25734634021933184</v>
      </c>
      <c r="E556" s="77">
        <v>0.1292093853608773</v>
      </c>
      <c r="F556" s="77">
        <v>0.00044376434583014537</v>
      </c>
      <c r="G556" s="77">
        <v>0.05547054322876817</v>
      </c>
      <c r="H556" s="78">
        <v>0.007074103967042402</v>
      </c>
      <c r="I556" s="78">
        <v>0.007074103967042402</v>
      </c>
      <c r="J556" s="78">
        <v>0.037048754052159946</v>
      </c>
      <c r="K556" s="78">
        <v>0.004281855102943553</v>
      </c>
      <c r="L556" s="77">
        <v>0.0008135679673552666</v>
      </c>
      <c r="M556" s="77">
        <v>0.000961489415965315</v>
      </c>
      <c r="N556" s="77">
        <v>0.007802856414180056</v>
      </c>
      <c r="O556" s="77">
        <f t="shared" si="27"/>
        <v>0.3726511094108646</v>
      </c>
      <c r="P556" s="77">
        <v>0.028696761030349405</v>
      </c>
      <c r="Q556" s="77">
        <v>0.01660418260647794</v>
      </c>
      <c r="R556" s="77">
        <v>0</v>
      </c>
      <c r="S556" s="77">
        <v>0</v>
      </c>
      <c r="T556" s="94">
        <v>0.87</v>
      </c>
      <c r="U556" s="5">
        <v>0.87</v>
      </c>
      <c r="V556" s="16">
        <f t="shared" si="26"/>
        <v>0.87</v>
      </c>
      <c r="W556" s="16">
        <f t="shared" si="28"/>
        <v>0</v>
      </c>
      <c r="X556" s="17"/>
      <c r="Y556" s="11"/>
    </row>
    <row r="557" spans="1:25" ht="11.25" customHeight="1">
      <c r="A557" s="202"/>
      <c r="B557" s="230"/>
      <c r="C557" s="76">
        <v>5</v>
      </c>
      <c r="D557" s="77">
        <v>0.2573</v>
      </c>
      <c r="E557" s="77">
        <v>0.1292</v>
      </c>
      <c r="F557" s="77">
        <v>0.0004</v>
      </c>
      <c r="G557" s="77">
        <v>0.0555</v>
      </c>
      <c r="H557" s="78">
        <v>0.0071</v>
      </c>
      <c r="I557" s="78">
        <v>0.0071</v>
      </c>
      <c r="J557" s="78">
        <v>0.037</v>
      </c>
      <c r="K557" s="78">
        <v>0.0043</v>
      </c>
      <c r="L557" s="77">
        <v>0.0008</v>
      </c>
      <c r="M557" s="77">
        <v>0.001</v>
      </c>
      <c r="N557" s="77">
        <v>0.0078</v>
      </c>
      <c r="O557" s="77">
        <f t="shared" si="27"/>
        <v>0.4577</v>
      </c>
      <c r="P557" s="77">
        <v>0.0287</v>
      </c>
      <c r="Q557" s="77">
        <v>0.0166</v>
      </c>
      <c r="R557" s="77">
        <v>0</v>
      </c>
      <c r="S557" s="77">
        <v>0</v>
      </c>
      <c r="T557" s="94">
        <v>0.955</v>
      </c>
      <c r="U557" s="5">
        <v>0.955</v>
      </c>
      <c r="V557" s="16">
        <f t="shared" si="26"/>
        <v>0.9549999999999998</v>
      </c>
      <c r="W557" s="16">
        <f t="shared" si="28"/>
        <v>0</v>
      </c>
      <c r="X557" s="17"/>
      <c r="Y557" s="11"/>
    </row>
    <row r="558" spans="1:25" ht="11.25" customHeight="1">
      <c r="A558" s="202"/>
      <c r="B558" s="230"/>
      <c r="C558" s="76">
        <v>6</v>
      </c>
      <c r="D558" s="77">
        <v>0.2573</v>
      </c>
      <c r="E558" s="77">
        <v>0.1292</v>
      </c>
      <c r="F558" s="77">
        <v>0.0004</v>
      </c>
      <c r="G558" s="77">
        <v>0.0555</v>
      </c>
      <c r="H558" s="78">
        <v>0.0071</v>
      </c>
      <c r="I558" s="78">
        <v>0.0071</v>
      </c>
      <c r="J558" s="78">
        <v>0.037</v>
      </c>
      <c r="K558" s="78">
        <v>0.0043</v>
      </c>
      <c r="L558" s="77">
        <v>0.0008</v>
      </c>
      <c r="M558" s="77">
        <v>0.001</v>
      </c>
      <c r="N558" s="77">
        <v>0.0078</v>
      </c>
      <c r="O558" s="77">
        <f t="shared" si="27"/>
        <v>0.49570000000000003</v>
      </c>
      <c r="P558" s="77">
        <v>0.0287</v>
      </c>
      <c r="Q558" s="77">
        <v>0.0166</v>
      </c>
      <c r="R558" s="77">
        <v>0</v>
      </c>
      <c r="S558" s="77">
        <v>0</v>
      </c>
      <c r="T558" s="94">
        <v>0.993</v>
      </c>
      <c r="U558" s="5">
        <v>0.993</v>
      </c>
      <c r="V558" s="16">
        <f t="shared" si="26"/>
        <v>0.9929999999999999</v>
      </c>
      <c r="W558" s="16">
        <f t="shared" si="28"/>
        <v>0</v>
      </c>
      <c r="X558" s="17"/>
      <c r="Y558" s="11"/>
    </row>
    <row r="559" spans="1:25" ht="11.25" customHeight="1">
      <c r="A559" s="202">
        <v>100</v>
      </c>
      <c r="B559" s="230" t="s">
        <v>97</v>
      </c>
      <c r="C559" s="76">
        <v>1</v>
      </c>
      <c r="D559" s="77">
        <v>0.2234</v>
      </c>
      <c r="E559" s="77">
        <v>0.1285</v>
      </c>
      <c r="F559" s="77">
        <v>0.0006</v>
      </c>
      <c r="G559" s="77">
        <v>0.058</v>
      </c>
      <c r="H559" s="78">
        <v>0.0071</v>
      </c>
      <c r="I559" s="78">
        <v>0.0071</v>
      </c>
      <c r="J559" s="78">
        <v>0.0392</v>
      </c>
      <c r="K559" s="78">
        <v>0.0047</v>
      </c>
      <c r="L559" s="77">
        <v>0.0011</v>
      </c>
      <c r="M559" s="77">
        <v>0.0013</v>
      </c>
      <c r="N559" s="77">
        <v>0.0085</v>
      </c>
      <c r="O559" s="77">
        <f t="shared" si="27"/>
        <v>0.8336000000000001</v>
      </c>
      <c r="P559" s="77">
        <v>0.0249</v>
      </c>
      <c r="Q559" s="77">
        <v>0.0236</v>
      </c>
      <c r="R559" s="77">
        <v>0</v>
      </c>
      <c r="S559" s="77">
        <v>0</v>
      </c>
      <c r="T559" s="94">
        <v>1.3035</v>
      </c>
      <c r="U559" s="5">
        <v>1.3035</v>
      </c>
      <c r="V559" s="16">
        <f aca="true" t="shared" si="29" ref="V559:V608">D559+E559+F559+G559+L559+M559+N559+O559+P559+Q559+R559+S559</f>
        <v>1.3035</v>
      </c>
      <c r="W559" s="16">
        <f t="shared" si="28"/>
        <v>0</v>
      </c>
      <c r="X559" s="17"/>
      <c r="Y559" s="11"/>
    </row>
    <row r="560" spans="1:25" ht="11.25" customHeight="1">
      <c r="A560" s="202"/>
      <c r="B560" s="230"/>
      <c r="C560" s="76">
        <v>2</v>
      </c>
      <c r="D560" s="77">
        <v>0.2234</v>
      </c>
      <c r="E560" s="77">
        <v>0.1285</v>
      </c>
      <c r="F560" s="77">
        <v>0.0006</v>
      </c>
      <c r="G560" s="77">
        <v>0.058</v>
      </c>
      <c r="H560" s="78">
        <v>0.0071</v>
      </c>
      <c r="I560" s="78">
        <v>0.0071</v>
      </c>
      <c r="J560" s="78">
        <v>0.0392</v>
      </c>
      <c r="K560" s="78">
        <v>0.0047</v>
      </c>
      <c r="L560" s="77">
        <v>0.0011</v>
      </c>
      <c r="M560" s="77">
        <v>0.0013</v>
      </c>
      <c r="N560" s="77">
        <v>0.0085</v>
      </c>
      <c r="O560" s="77">
        <f t="shared" si="27"/>
        <v>0.48009999999999997</v>
      </c>
      <c r="P560" s="77">
        <v>0.0249</v>
      </c>
      <c r="Q560" s="77">
        <v>0.0236</v>
      </c>
      <c r="R560" s="77">
        <v>0</v>
      </c>
      <c r="S560" s="77">
        <v>0</v>
      </c>
      <c r="T560" s="94">
        <v>0.95</v>
      </c>
      <c r="U560" s="5">
        <v>0.95</v>
      </c>
      <c r="V560" s="16">
        <f t="shared" si="29"/>
        <v>0.95</v>
      </c>
      <c r="W560" s="16">
        <f t="shared" si="28"/>
        <v>0</v>
      </c>
      <c r="X560" s="17"/>
      <c r="Y560" s="11"/>
    </row>
    <row r="561" spans="1:25" ht="11.25" customHeight="1">
      <c r="A561" s="202"/>
      <c r="B561" s="230"/>
      <c r="C561" s="76">
        <v>3</v>
      </c>
      <c r="D561" s="77">
        <v>0.2234</v>
      </c>
      <c r="E561" s="77">
        <v>0.1285</v>
      </c>
      <c r="F561" s="77">
        <v>0.0006</v>
      </c>
      <c r="G561" s="77">
        <v>0.058</v>
      </c>
      <c r="H561" s="78">
        <v>0.0071</v>
      </c>
      <c r="I561" s="78">
        <v>0.0071</v>
      </c>
      <c r="J561" s="78">
        <v>0.0392</v>
      </c>
      <c r="K561" s="78">
        <v>0.0047</v>
      </c>
      <c r="L561" s="77">
        <v>0.0011</v>
      </c>
      <c r="M561" s="77">
        <v>0.0013</v>
      </c>
      <c r="N561" s="77">
        <v>0.0085</v>
      </c>
      <c r="O561" s="77">
        <f t="shared" si="27"/>
        <v>0.44310000000000005</v>
      </c>
      <c r="P561" s="77">
        <v>0.0249</v>
      </c>
      <c r="Q561" s="77">
        <v>0.0236</v>
      </c>
      <c r="R561" s="77">
        <v>0</v>
      </c>
      <c r="S561" s="77">
        <v>0</v>
      </c>
      <c r="T561" s="94">
        <v>0.913</v>
      </c>
      <c r="U561" s="5">
        <v>0.913</v>
      </c>
      <c r="V561" s="16">
        <f t="shared" si="29"/>
        <v>0.913</v>
      </c>
      <c r="W561" s="16">
        <f t="shared" si="28"/>
        <v>0</v>
      </c>
      <c r="X561" s="17"/>
      <c r="Y561" s="11"/>
    </row>
    <row r="562" spans="1:25" ht="11.25" customHeight="1">
      <c r="A562" s="202"/>
      <c r="B562" s="230"/>
      <c r="C562" s="76">
        <v>4</v>
      </c>
      <c r="D562" s="77">
        <v>0.2234</v>
      </c>
      <c r="E562" s="77">
        <v>0.12852228617320308</v>
      </c>
      <c r="F562" s="77">
        <v>0.0006210681301030653</v>
      </c>
      <c r="G562" s="77">
        <v>0.05799223664837372</v>
      </c>
      <c r="H562" s="78">
        <v>0.007071228136524381</v>
      </c>
      <c r="I562" s="78">
        <v>0.007072562330512406</v>
      </c>
      <c r="J562" s="78">
        <v>0.03917309565705427</v>
      </c>
      <c r="K562" s="78">
        <v>0.004692360255878538</v>
      </c>
      <c r="L562" s="77">
        <v>0.0011256859858118056</v>
      </c>
      <c r="M562" s="77">
        <v>0.001280953018337572</v>
      </c>
      <c r="N562" s="77">
        <v>0.008462053272654264</v>
      </c>
      <c r="O562" s="77">
        <f t="shared" si="27"/>
        <v>0.40011358586534596</v>
      </c>
      <c r="P562" s="77">
        <v>0.02488154196225405</v>
      </c>
      <c r="Q562" s="77">
        <v>0.02360058894391648</v>
      </c>
      <c r="R562" s="77">
        <v>0</v>
      </c>
      <c r="S562" s="77">
        <v>0</v>
      </c>
      <c r="T562" s="94">
        <v>0.87</v>
      </c>
      <c r="U562" s="5">
        <v>0.87</v>
      </c>
      <c r="V562" s="16">
        <f t="shared" si="29"/>
        <v>0.8699999999999999</v>
      </c>
      <c r="W562" s="16">
        <f t="shared" si="28"/>
        <v>0</v>
      </c>
      <c r="X562" s="17"/>
      <c r="Y562" s="11"/>
    </row>
    <row r="563" spans="1:25" ht="11.25" customHeight="1">
      <c r="A563" s="202"/>
      <c r="B563" s="230"/>
      <c r="C563" s="76">
        <v>5</v>
      </c>
      <c r="D563" s="77">
        <v>0.2234</v>
      </c>
      <c r="E563" s="77">
        <v>0.1285</v>
      </c>
      <c r="F563" s="77">
        <v>0.0006</v>
      </c>
      <c r="G563" s="77">
        <v>0.058</v>
      </c>
      <c r="H563" s="78">
        <v>0.0071</v>
      </c>
      <c r="I563" s="78">
        <v>0.0071</v>
      </c>
      <c r="J563" s="78">
        <v>0.0392</v>
      </c>
      <c r="K563" s="78">
        <v>0.0047</v>
      </c>
      <c r="L563" s="77">
        <v>0.0011</v>
      </c>
      <c r="M563" s="77">
        <v>0.0013</v>
      </c>
      <c r="N563" s="77">
        <v>0.0085</v>
      </c>
      <c r="O563" s="77">
        <f t="shared" si="27"/>
        <v>0.4851</v>
      </c>
      <c r="P563" s="77">
        <v>0.0249</v>
      </c>
      <c r="Q563" s="77">
        <v>0.0236</v>
      </c>
      <c r="R563" s="77">
        <v>0</v>
      </c>
      <c r="S563" s="77">
        <v>0</v>
      </c>
      <c r="T563" s="94">
        <v>0.955</v>
      </c>
      <c r="U563" s="5">
        <v>0.955</v>
      </c>
      <c r="V563" s="16">
        <f t="shared" si="29"/>
        <v>0.955</v>
      </c>
      <c r="W563" s="16">
        <f t="shared" si="28"/>
        <v>0</v>
      </c>
      <c r="X563" s="17"/>
      <c r="Y563" s="11"/>
    </row>
    <row r="564" spans="1:25" ht="11.25" customHeight="1">
      <c r="A564" s="202"/>
      <c r="B564" s="230"/>
      <c r="C564" s="76">
        <v>6</v>
      </c>
      <c r="D564" s="77">
        <v>0.2234</v>
      </c>
      <c r="E564" s="77">
        <v>0.1285</v>
      </c>
      <c r="F564" s="77">
        <v>0.0006</v>
      </c>
      <c r="G564" s="77">
        <v>0.058</v>
      </c>
      <c r="H564" s="78">
        <v>0.0071</v>
      </c>
      <c r="I564" s="78">
        <v>0.0071</v>
      </c>
      <c r="J564" s="78">
        <v>0.0392</v>
      </c>
      <c r="K564" s="78">
        <v>0.0047</v>
      </c>
      <c r="L564" s="77">
        <v>0.0011</v>
      </c>
      <c r="M564" s="77">
        <v>0.0013</v>
      </c>
      <c r="N564" s="77">
        <v>0.0085</v>
      </c>
      <c r="O564" s="77">
        <f t="shared" si="27"/>
        <v>0.5231</v>
      </c>
      <c r="P564" s="77">
        <v>0.0249</v>
      </c>
      <c r="Q564" s="77">
        <v>0.0236</v>
      </c>
      <c r="R564" s="77">
        <v>0</v>
      </c>
      <c r="S564" s="77">
        <v>0</v>
      </c>
      <c r="T564" s="94">
        <v>0.993</v>
      </c>
      <c r="U564" s="5">
        <v>0.993</v>
      </c>
      <c r="V564" s="16">
        <f t="shared" si="29"/>
        <v>0.993</v>
      </c>
      <c r="W564" s="16">
        <f t="shared" si="28"/>
        <v>0</v>
      </c>
      <c r="X564" s="17"/>
      <c r="Y564" s="11"/>
    </row>
    <row r="565" spans="1:25" ht="11.25" customHeight="1">
      <c r="A565" s="202">
        <v>101</v>
      </c>
      <c r="B565" s="230" t="s">
        <v>98</v>
      </c>
      <c r="C565" s="76">
        <v>1</v>
      </c>
      <c r="D565" s="77">
        <v>0.2785</v>
      </c>
      <c r="E565" s="77">
        <v>0.142</v>
      </c>
      <c r="F565" s="77">
        <v>0.0003</v>
      </c>
      <c r="G565" s="77">
        <v>0.0309</v>
      </c>
      <c r="H565" s="78">
        <v>0.0043</v>
      </c>
      <c r="I565" s="78">
        <v>0.0043</v>
      </c>
      <c r="J565" s="78">
        <v>0.0184</v>
      </c>
      <c r="K565" s="78">
        <v>0.0039</v>
      </c>
      <c r="L565" s="77">
        <v>0.0005</v>
      </c>
      <c r="M565" s="77">
        <v>0.0006</v>
      </c>
      <c r="N565" s="77">
        <v>0.0091</v>
      </c>
      <c r="O565" s="77">
        <f t="shared" si="27"/>
        <v>0.5143</v>
      </c>
      <c r="P565" s="77">
        <v>0.031</v>
      </c>
      <c r="Q565" s="77">
        <v>0.0191</v>
      </c>
      <c r="R565" s="77">
        <v>0.0267</v>
      </c>
      <c r="S565" s="77">
        <v>0.8</v>
      </c>
      <c r="T565" s="94">
        <v>1.853</v>
      </c>
      <c r="U565" s="5">
        <v>1.053</v>
      </c>
      <c r="V565" s="16">
        <f t="shared" si="29"/>
        <v>1.8529999999999998</v>
      </c>
      <c r="W565" s="16">
        <f t="shared" si="28"/>
        <v>0</v>
      </c>
      <c r="X565" s="17"/>
      <c r="Y565" s="11"/>
    </row>
    <row r="566" spans="1:25" ht="11.25" customHeight="1">
      <c r="A566" s="202"/>
      <c r="B566" s="230"/>
      <c r="C566" s="76">
        <v>2</v>
      </c>
      <c r="D566" s="77">
        <v>0.2785</v>
      </c>
      <c r="E566" s="77">
        <v>0.142</v>
      </c>
      <c r="F566" s="77">
        <v>0.0003</v>
      </c>
      <c r="G566" s="77">
        <v>0.0309</v>
      </c>
      <c r="H566" s="78">
        <v>0.0043</v>
      </c>
      <c r="I566" s="78">
        <v>0.0043</v>
      </c>
      <c r="J566" s="78">
        <v>0.0184</v>
      </c>
      <c r="K566" s="78">
        <v>0.0039</v>
      </c>
      <c r="L566" s="77">
        <v>0.0005</v>
      </c>
      <c r="M566" s="77">
        <v>0.0006</v>
      </c>
      <c r="N566" s="77">
        <v>0.0091</v>
      </c>
      <c r="O566" s="77">
        <f t="shared" si="27"/>
        <v>0.4293</v>
      </c>
      <c r="P566" s="77">
        <v>0.031</v>
      </c>
      <c r="Q566" s="77">
        <v>0.0191</v>
      </c>
      <c r="R566" s="77">
        <v>0.0267</v>
      </c>
      <c r="S566" s="77">
        <v>0.8</v>
      </c>
      <c r="T566" s="94">
        <v>1.768</v>
      </c>
      <c r="U566" s="5">
        <v>0.968</v>
      </c>
      <c r="V566" s="16">
        <f t="shared" si="29"/>
        <v>1.768</v>
      </c>
      <c r="W566" s="16">
        <f t="shared" si="28"/>
        <v>0</v>
      </c>
      <c r="X566" s="17"/>
      <c r="Y566" s="11"/>
    </row>
    <row r="567" spans="1:25" ht="11.25" customHeight="1">
      <c r="A567" s="202"/>
      <c r="B567" s="230"/>
      <c r="C567" s="76">
        <v>3</v>
      </c>
      <c r="D567" s="77">
        <v>0.2785</v>
      </c>
      <c r="E567" s="77">
        <v>0.142</v>
      </c>
      <c r="F567" s="77">
        <v>0.0003</v>
      </c>
      <c r="G567" s="77">
        <v>0.0309</v>
      </c>
      <c r="H567" s="78">
        <v>0.0043</v>
      </c>
      <c r="I567" s="78">
        <v>0.0043</v>
      </c>
      <c r="J567" s="78">
        <v>0.0184</v>
      </c>
      <c r="K567" s="78">
        <v>0.0039</v>
      </c>
      <c r="L567" s="77">
        <v>0.0005</v>
      </c>
      <c r="M567" s="77">
        <v>0.0006</v>
      </c>
      <c r="N567" s="77">
        <v>0.0091</v>
      </c>
      <c r="O567" s="77">
        <f t="shared" si="27"/>
        <v>0.3923000000000001</v>
      </c>
      <c r="P567" s="77">
        <v>0.031</v>
      </c>
      <c r="Q567" s="77">
        <v>0.0191</v>
      </c>
      <c r="R567" s="77">
        <v>0.0267</v>
      </c>
      <c r="S567" s="77">
        <v>0.8</v>
      </c>
      <c r="T567" s="94">
        <v>1.731</v>
      </c>
      <c r="U567" s="5">
        <v>0.931</v>
      </c>
      <c r="V567" s="16">
        <f t="shared" si="29"/>
        <v>1.731</v>
      </c>
      <c r="W567" s="16">
        <f t="shared" si="28"/>
        <v>0</v>
      </c>
      <c r="X567" s="17"/>
      <c r="Y567" s="11"/>
    </row>
    <row r="568" spans="1:25" ht="11.25" customHeight="1">
      <c r="A568" s="202"/>
      <c r="B568" s="230"/>
      <c r="C568" s="76">
        <v>4</v>
      </c>
      <c r="D568" s="77">
        <v>0.2784592592592593</v>
      </c>
      <c r="E568" s="77">
        <v>0.14201253561253563</v>
      </c>
      <c r="F568" s="77">
        <v>0.00029515669515669515</v>
      </c>
      <c r="G568" s="77">
        <v>0.030949287749287756</v>
      </c>
      <c r="H568" s="78">
        <v>0.0043192770024394435</v>
      </c>
      <c r="I568" s="78">
        <v>0.0043192770024394435</v>
      </c>
      <c r="J568" s="78">
        <v>0.018386119096357408</v>
      </c>
      <c r="K568" s="78">
        <v>0.00393988376938219</v>
      </c>
      <c r="L568" s="77">
        <v>0.000505982905982906</v>
      </c>
      <c r="M568" s="77">
        <v>0.0005903133903133903</v>
      </c>
      <c r="N568" s="77">
        <v>0.00914985754985755</v>
      </c>
      <c r="O568" s="77">
        <f t="shared" si="27"/>
        <v>0.34921253561253573</v>
      </c>
      <c r="P568" s="77">
        <v>0.031033618233618238</v>
      </c>
      <c r="Q568" s="77">
        <v>0.019058689458689458</v>
      </c>
      <c r="R568" s="77">
        <v>0.026732763532763534</v>
      </c>
      <c r="S568" s="77">
        <v>0.8</v>
      </c>
      <c r="T568" s="94">
        <v>1.6880000000000002</v>
      </c>
      <c r="U568" s="5">
        <v>0.888</v>
      </c>
      <c r="V568" s="16">
        <f t="shared" si="29"/>
        <v>1.6880000000000002</v>
      </c>
      <c r="W568" s="16">
        <f t="shared" si="28"/>
        <v>0</v>
      </c>
      <c r="X568" s="17"/>
      <c r="Y568" s="11"/>
    </row>
    <row r="569" spans="1:25" ht="11.25" customHeight="1">
      <c r="A569" s="202"/>
      <c r="B569" s="230"/>
      <c r="C569" s="76">
        <v>5</v>
      </c>
      <c r="D569" s="77">
        <v>0.2785</v>
      </c>
      <c r="E569" s="77">
        <v>0.142</v>
      </c>
      <c r="F569" s="77">
        <v>0.0003</v>
      </c>
      <c r="G569" s="77">
        <v>0.0309</v>
      </c>
      <c r="H569" s="78">
        <v>0.0043</v>
      </c>
      <c r="I569" s="78">
        <v>0.0043</v>
      </c>
      <c r="J569" s="78">
        <v>0.0184</v>
      </c>
      <c r="K569" s="78">
        <v>0.0039</v>
      </c>
      <c r="L569" s="77">
        <v>0.0005</v>
      </c>
      <c r="M569" s="77">
        <v>0.0006</v>
      </c>
      <c r="N569" s="77">
        <v>0.0091</v>
      </c>
      <c r="O569" s="77">
        <f t="shared" si="27"/>
        <v>0.43430000000000013</v>
      </c>
      <c r="P569" s="77">
        <v>0.031</v>
      </c>
      <c r="Q569" s="77">
        <v>0.0191</v>
      </c>
      <c r="R569" s="77">
        <v>0.0267</v>
      </c>
      <c r="S569" s="77">
        <v>0.8</v>
      </c>
      <c r="T569" s="94">
        <v>1.7730000000000001</v>
      </c>
      <c r="U569" s="5">
        <v>0.973</v>
      </c>
      <c r="V569" s="16">
        <f t="shared" si="29"/>
        <v>1.7730000000000001</v>
      </c>
      <c r="W569" s="16">
        <f t="shared" si="28"/>
        <v>0</v>
      </c>
      <c r="X569" s="17"/>
      <c r="Y569" s="11"/>
    </row>
    <row r="570" spans="1:25" ht="11.25" customHeight="1">
      <c r="A570" s="202"/>
      <c r="B570" s="230"/>
      <c r="C570" s="76">
        <v>6</v>
      </c>
      <c r="D570" s="77">
        <v>0.2785</v>
      </c>
      <c r="E570" s="77">
        <v>0.142</v>
      </c>
      <c r="F570" s="77">
        <v>0.0003</v>
      </c>
      <c r="G570" s="77">
        <v>0.0309</v>
      </c>
      <c r="H570" s="78">
        <v>0.0043</v>
      </c>
      <c r="I570" s="78">
        <v>0.0043</v>
      </c>
      <c r="J570" s="78">
        <v>0.0184</v>
      </c>
      <c r="K570" s="78">
        <v>0.0039</v>
      </c>
      <c r="L570" s="77">
        <v>0.0005</v>
      </c>
      <c r="M570" s="77">
        <v>0.0006</v>
      </c>
      <c r="N570" s="77">
        <v>0.0091</v>
      </c>
      <c r="O570" s="77">
        <f t="shared" si="27"/>
        <v>0.47229999999999994</v>
      </c>
      <c r="P570" s="77">
        <v>0.031</v>
      </c>
      <c r="Q570" s="77">
        <v>0.0191</v>
      </c>
      <c r="R570" s="77">
        <v>0.0267</v>
      </c>
      <c r="S570" s="77">
        <v>0.8</v>
      </c>
      <c r="T570" s="94">
        <v>1.811</v>
      </c>
      <c r="U570" s="5">
        <v>1.011</v>
      </c>
      <c r="V570" s="16">
        <f t="shared" si="29"/>
        <v>1.811</v>
      </c>
      <c r="W570" s="16">
        <f t="shared" si="28"/>
        <v>0</v>
      </c>
      <c r="X570" s="17"/>
      <c r="Y570" s="11"/>
    </row>
    <row r="571" spans="1:25" ht="11.25" customHeight="1">
      <c r="A571" s="202">
        <v>102</v>
      </c>
      <c r="B571" s="230" t="s">
        <v>99</v>
      </c>
      <c r="C571" s="76">
        <v>1</v>
      </c>
      <c r="D571" s="77">
        <v>0.279</v>
      </c>
      <c r="E571" s="77">
        <v>0.1423</v>
      </c>
      <c r="F571" s="77">
        <v>0.0003</v>
      </c>
      <c r="G571" s="77">
        <v>0.0312</v>
      </c>
      <c r="H571" s="78">
        <v>0.0043</v>
      </c>
      <c r="I571" s="78">
        <v>0.0043</v>
      </c>
      <c r="J571" s="78">
        <v>0.0186</v>
      </c>
      <c r="K571" s="78">
        <v>0.0039</v>
      </c>
      <c r="L571" s="77">
        <v>0.0005</v>
      </c>
      <c r="M571" s="77">
        <v>0.0006</v>
      </c>
      <c r="N571" s="77">
        <v>0.0091</v>
      </c>
      <c r="O571" s="77">
        <f t="shared" si="27"/>
        <v>0.5131999999999999</v>
      </c>
      <c r="P571" s="77">
        <v>0.0311</v>
      </c>
      <c r="Q571" s="77">
        <v>0.0188</v>
      </c>
      <c r="R571" s="77">
        <v>0.0269</v>
      </c>
      <c r="S571" s="77">
        <v>0.8</v>
      </c>
      <c r="T571" s="94">
        <v>1.853</v>
      </c>
      <c r="U571" s="5">
        <v>1.053</v>
      </c>
      <c r="V571" s="16">
        <f t="shared" si="29"/>
        <v>1.8529999999999998</v>
      </c>
      <c r="W571" s="16">
        <f t="shared" si="28"/>
        <v>0</v>
      </c>
      <c r="X571" s="17"/>
      <c r="Y571" s="11"/>
    </row>
    <row r="572" spans="1:25" ht="11.25" customHeight="1">
      <c r="A572" s="202"/>
      <c r="B572" s="230"/>
      <c r="C572" s="76">
        <v>2</v>
      </c>
      <c r="D572" s="77">
        <v>0.279</v>
      </c>
      <c r="E572" s="77">
        <v>0.1423</v>
      </c>
      <c r="F572" s="77">
        <v>0.0003</v>
      </c>
      <c r="G572" s="77">
        <v>0.0312</v>
      </c>
      <c r="H572" s="78">
        <v>0.0043</v>
      </c>
      <c r="I572" s="78">
        <v>0.0043</v>
      </c>
      <c r="J572" s="78">
        <v>0.0186</v>
      </c>
      <c r="K572" s="78">
        <v>0.0039</v>
      </c>
      <c r="L572" s="77">
        <v>0.0005</v>
      </c>
      <c r="M572" s="77">
        <v>0.0006</v>
      </c>
      <c r="N572" s="77">
        <v>0.0091</v>
      </c>
      <c r="O572" s="77">
        <f t="shared" si="27"/>
        <v>0.4281999999999999</v>
      </c>
      <c r="P572" s="77">
        <v>0.0311</v>
      </c>
      <c r="Q572" s="77">
        <v>0.0188</v>
      </c>
      <c r="R572" s="77">
        <v>0.0269</v>
      </c>
      <c r="S572" s="77">
        <v>0.8</v>
      </c>
      <c r="T572" s="94">
        <v>1.768</v>
      </c>
      <c r="U572" s="5">
        <v>0.968</v>
      </c>
      <c r="V572" s="16">
        <f t="shared" si="29"/>
        <v>1.7680000000000002</v>
      </c>
      <c r="W572" s="16">
        <f t="shared" si="28"/>
        <v>0</v>
      </c>
      <c r="X572" s="17"/>
      <c r="Y572" s="11"/>
    </row>
    <row r="573" spans="1:25" ht="11.25" customHeight="1">
      <c r="A573" s="202"/>
      <c r="B573" s="230"/>
      <c r="C573" s="76">
        <v>3</v>
      </c>
      <c r="D573" s="77">
        <v>0.279</v>
      </c>
      <c r="E573" s="77">
        <v>0.1423</v>
      </c>
      <c r="F573" s="77">
        <v>0.0003</v>
      </c>
      <c r="G573" s="77">
        <v>0.0312</v>
      </c>
      <c r="H573" s="78">
        <v>0.0043</v>
      </c>
      <c r="I573" s="78">
        <v>0.0043</v>
      </c>
      <c r="J573" s="78">
        <v>0.0186</v>
      </c>
      <c r="K573" s="78">
        <v>0.0039</v>
      </c>
      <c r="L573" s="77">
        <v>0.0005</v>
      </c>
      <c r="M573" s="77">
        <v>0.0006</v>
      </c>
      <c r="N573" s="77">
        <v>0.0091</v>
      </c>
      <c r="O573" s="77">
        <f t="shared" si="27"/>
        <v>0.3912</v>
      </c>
      <c r="P573" s="77">
        <v>0.0311</v>
      </c>
      <c r="Q573" s="77">
        <v>0.0188</v>
      </c>
      <c r="R573" s="77">
        <v>0.0269</v>
      </c>
      <c r="S573" s="77">
        <v>0.8</v>
      </c>
      <c r="T573" s="94">
        <v>1.731</v>
      </c>
      <c r="U573" s="5">
        <v>0.931</v>
      </c>
      <c r="V573" s="16">
        <f t="shared" si="29"/>
        <v>1.7310000000000003</v>
      </c>
      <c r="W573" s="16">
        <f t="shared" si="28"/>
        <v>0</v>
      </c>
      <c r="X573" s="17"/>
      <c r="Y573" s="11"/>
    </row>
    <row r="574" spans="1:25" ht="11.25" customHeight="1">
      <c r="A574" s="202"/>
      <c r="B574" s="230"/>
      <c r="C574" s="76">
        <v>4</v>
      </c>
      <c r="D574" s="77">
        <v>0.2790245378469103</v>
      </c>
      <c r="E574" s="77">
        <v>0.14232518557042223</v>
      </c>
      <c r="F574" s="77">
        <v>0.00029388681386222873</v>
      </c>
      <c r="G574" s="77">
        <v>0.031193986099947994</v>
      </c>
      <c r="H574" s="78">
        <v>0.004327637378837856</v>
      </c>
      <c r="I574" s="78">
        <v>0.004327637378837856</v>
      </c>
      <c r="J574" s="78">
        <v>0.01859916828785325</v>
      </c>
      <c r="K574" s="78">
        <v>0.003946980017469278</v>
      </c>
      <c r="L574" s="77">
        <v>0.0005038059666209636</v>
      </c>
      <c r="M574" s="77">
        <v>0.0005877736277244575</v>
      </c>
      <c r="N574" s="77">
        <v>0.00911049122972909</v>
      </c>
      <c r="O574" s="77">
        <f t="shared" si="27"/>
        <v>0.34821389059618946</v>
      </c>
      <c r="P574" s="77">
        <v>0.0311100184388445</v>
      </c>
      <c r="Q574" s="77">
        <v>0.01876677225663089</v>
      </c>
      <c r="R574" s="77">
        <v>0.026869651553118056</v>
      </c>
      <c r="S574" s="77">
        <v>0.8</v>
      </c>
      <c r="T574" s="94">
        <v>1.6880000000000002</v>
      </c>
      <c r="U574" s="5">
        <v>0.888</v>
      </c>
      <c r="V574" s="16">
        <f t="shared" si="29"/>
        <v>1.6880000000000002</v>
      </c>
      <c r="W574" s="16">
        <f t="shared" si="28"/>
        <v>0</v>
      </c>
      <c r="X574" s="17"/>
      <c r="Y574" s="11"/>
    </row>
    <row r="575" spans="1:25" ht="11.25" customHeight="1">
      <c r="A575" s="202"/>
      <c r="B575" s="230"/>
      <c r="C575" s="76">
        <v>5</v>
      </c>
      <c r="D575" s="77">
        <v>0.279</v>
      </c>
      <c r="E575" s="77">
        <v>0.1423</v>
      </c>
      <c r="F575" s="77">
        <v>0.0003</v>
      </c>
      <c r="G575" s="77">
        <v>0.0312</v>
      </c>
      <c r="H575" s="78">
        <v>0.0043</v>
      </c>
      <c r="I575" s="78">
        <v>0.0043</v>
      </c>
      <c r="J575" s="78">
        <v>0.0186</v>
      </c>
      <c r="K575" s="78">
        <v>0.0039</v>
      </c>
      <c r="L575" s="77">
        <v>0.0005</v>
      </c>
      <c r="M575" s="77">
        <v>0.0006</v>
      </c>
      <c r="N575" s="77">
        <v>0.0091</v>
      </c>
      <c r="O575" s="77">
        <f t="shared" si="27"/>
        <v>0.43320000000000003</v>
      </c>
      <c r="P575" s="77">
        <v>0.0311</v>
      </c>
      <c r="Q575" s="77">
        <v>0.0188</v>
      </c>
      <c r="R575" s="77">
        <v>0.0269</v>
      </c>
      <c r="S575" s="77">
        <v>0.8</v>
      </c>
      <c r="T575" s="94">
        <v>1.7730000000000001</v>
      </c>
      <c r="U575" s="5">
        <v>0.973</v>
      </c>
      <c r="V575" s="16">
        <f t="shared" si="29"/>
        <v>1.7730000000000001</v>
      </c>
      <c r="W575" s="16">
        <f t="shared" si="28"/>
        <v>0</v>
      </c>
      <c r="X575" s="17"/>
      <c r="Y575" s="11"/>
    </row>
    <row r="576" spans="1:25" ht="11.25" customHeight="1">
      <c r="A576" s="202"/>
      <c r="B576" s="230"/>
      <c r="C576" s="76">
        <v>6</v>
      </c>
      <c r="D576" s="77">
        <v>0.279</v>
      </c>
      <c r="E576" s="77">
        <v>0.1423</v>
      </c>
      <c r="F576" s="77">
        <v>0.0003</v>
      </c>
      <c r="G576" s="77">
        <v>0.0312</v>
      </c>
      <c r="H576" s="78">
        <v>0.0043</v>
      </c>
      <c r="I576" s="78">
        <v>0.0043</v>
      </c>
      <c r="J576" s="78">
        <v>0.0186</v>
      </c>
      <c r="K576" s="78">
        <v>0.0039</v>
      </c>
      <c r="L576" s="77">
        <v>0.0005</v>
      </c>
      <c r="M576" s="77">
        <v>0.0006</v>
      </c>
      <c r="N576" s="77">
        <v>0.0091</v>
      </c>
      <c r="O576" s="77">
        <f t="shared" si="27"/>
        <v>0.47119999999999984</v>
      </c>
      <c r="P576" s="77">
        <v>0.0311</v>
      </c>
      <c r="Q576" s="77">
        <v>0.0188</v>
      </c>
      <c r="R576" s="77">
        <v>0.0269</v>
      </c>
      <c r="S576" s="77">
        <v>0.8</v>
      </c>
      <c r="T576" s="94">
        <v>1.811</v>
      </c>
      <c r="U576" s="5">
        <v>1.011</v>
      </c>
      <c r="V576" s="16">
        <f t="shared" si="29"/>
        <v>1.811</v>
      </c>
      <c r="W576" s="16">
        <f t="shared" si="28"/>
        <v>0</v>
      </c>
      <c r="X576" s="17"/>
      <c r="Y576" s="11"/>
    </row>
    <row r="577" spans="1:25" ht="11.25" customHeight="1">
      <c r="A577" s="202">
        <v>103</v>
      </c>
      <c r="B577" s="230" t="s">
        <v>100</v>
      </c>
      <c r="C577" s="76">
        <v>1</v>
      </c>
      <c r="D577" s="77">
        <v>0.1375</v>
      </c>
      <c r="E577" s="77">
        <v>0.149</v>
      </c>
      <c r="F577" s="77">
        <v>0.0003</v>
      </c>
      <c r="G577" s="77">
        <v>0.0422</v>
      </c>
      <c r="H577" s="78">
        <v>0.0059</v>
      </c>
      <c r="I577" s="78">
        <v>0.0059</v>
      </c>
      <c r="J577" s="78">
        <v>0.0259</v>
      </c>
      <c r="K577" s="78">
        <v>0.0046</v>
      </c>
      <c r="L577" s="77">
        <v>0.0005</v>
      </c>
      <c r="M577" s="77">
        <v>0.0006</v>
      </c>
      <c r="N577" s="77">
        <v>0.0121</v>
      </c>
      <c r="O577" s="77">
        <f t="shared" si="27"/>
        <v>0.6196999999999999</v>
      </c>
      <c r="P577" s="77">
        <v>0.0153</v>
      </c>
      <c r="Q577" s="77">
        <v>0.0329</v>
      </c>
      <c r="R577" s="77">
        <v>0.0429</v>
      </c>
      <c r="S577" s="77">
        <v>0.8</v>
      </c>
      <c r="T577" s="94">
        <v>1.853</v>
      </c>
      <c r="U577" s="5">
        <v>1.053</v>
      </c>
      <c r="V577" s="16">
        <f t="shared" si="29"/>
        <v>1.853</v>
      </c>
      <c r="W577" s="16">
        <f t="shared" si="28"/>
        <v>0</v>
      </c>
      <c r="X577" s="17"/>
      <c r="Y577" s="11"/>
    </row>
    <row r="578" spans="1:25" ht="11.25" customHeight="1">
      <c r="A578" s="202"/>
      <c r="B578" s="230"/>
      <c r="C578" s="76">
        <v>2</v>
      </c>
      <c r="D578" s="77">
        <v>0.1375</v>
      </c>
      <c r="E578" s="77">
        <v>0.149</v>
      </c>
      <c r="F578" s="77">
        <v>0.0003</v>
      </c>
      <c r="G578" s="77">
        <v>0.0422</v>
      </c>
      <c r="H578" s="78">
        <v>0.0059</v>
      </c>
      <c r="I578" s="78">
        <v>0.0059</v>
      </c>
      <c r="J578" s="78">
        <v>0.0259</v>
      </c>
      <c r="K578" s="78">
        <v>0.0046</v>
      </c>
      <c r="L578" s="77">
        <v>0.0005</v>
      </c>
      <c r="M578" s="77">
        <v>0.0006</v>
      </c>
      <c r="N578" s="77">
        <v>0.0121</v>
      </c>
      <c r="O578" s="77">
        <f t="shared" si="27"/>
        <v>0.5347</v>
      </c>
      <c r="P578" s="77">
        <v>0.0153</v>
      </c>
      <c r="Q578" s="77">
        <v>0.0329</v>
      </c>
      <c r="R578" s="77">
        <v>0.0429</v>
      </c>
      <c r="S578" s="77">
        <v>0.8</v>
      </c>
      <c r="T578" s="94">
        <v>1.768</v>
      </c>
      <c r="U578" s="5">
        <v>0.968</v>
      </c>
      <c r="V578" s="16">
        <f t="shared" si="29"/>
        <v>1.7680000000000002</v>
      </c>
      <c r="W578" s="16">
        <f t="shared" si="28"/>
        <v>0</v>
      </c>
      <c r="X578" s="17"/>
      <c r="Y578" s="11"/>
    </row>
    <row r="579" spans="1:25" ht="11.25" customHeight="1">
      <c r="A579" s="202"/>
      <c r="B579" s="230"/>
      <c r="C579" s="76">
        <v>3</v>
      </c>
      <c r="D579" s="77">
        <v>0.1375</v>
      </c>
      <c r="E579" s="77">
        <v>0.149</v>
      </c>
      <c r="F579" s="77">
        <v>0.0003</v>
      </c>
      <c r="G579" s="77">
        <v>0.0422</v>
      </c>
      <c r="H579" s="78">
        <v>0.0059</v>
      </c>
      <c r="I579" s="78">
        <v>0.0059</v>
      </c>
      <c r="J579" s="78">
        <v>0.0259</v>
      </c>
      <c r="K579" s="78">
        <v>0.0046</v>
      </c>
      <c r="L579" s="77">
        <v>0.0005</v>
      </c>
      <c r="M579" s="77">
        <v>0.0006</v>
      </c>
      <c r="N579" s="77">
        <v>0.0121</v>
      </c>
      <c r="O579" s="77">
        <f t="shared" si="27"/>
        <v>0.4977000000000001</v>
      </c>
      <c r="P579" s="77">
        <v>0.0153</v>
      </c>
      <c r="Q579" s="77">
        <v>0.0329</v>
      </c>
      <c r="R579" s="77">
        <v>0.0429</v>
      </c>
      <c r="S579" s="77">
        <v>0.8</v>
      </c>
      <c r="T579" s="94">
        <v>1.731</v>
      </c>
      <c r="U579" s="5">
        <v>0.931</v>
      </c>
      <c r="V579" s="16">
        <f t="shared" si="29"/>
        <v>1.7310000000000003</v>
      </c>
      <c r="W579" s="16">
        <f t="shared" si="28"/>
        <v>0</v>
      </c>
      <c r="X579" s="17"/>
      <c r="Y579" s="11"/>
    </row>
    <row r="580" spans="1:25" ht="11.25" customHeight="1">
      <c r="A580" s="202"/>
      <c r="B580" s="230"/>
      <c r="C580" s="76">
        <v>4</v>
      </c>
      <c r="D580" s="77">
        <v>0.1374569347861797</v>
      </c>
      <c r="E580" s="77">
        <v>0.1489805617916005</v>
      </c>
      <c r="F580" s="77">
        <v>0.0003403602912993484</v>
      </c>
      <c r="G580" s="77">
        <v>0.04220467612111921</v>
      </c>
      <c r="H580" s="78">
        <v>0.005855874198184854</v>
      </c>
      <c r="I580" s="78">
        <v>0.005855874198184854</v>
      </c>
      <c r="J580" s="78">
        <v>0.025862424286224032</v>
      </c>
      <c r="K580" s="78">
        <v>0.004638943086430588</v>
      </c>
      <c r="L580" s="77">
        <v>0.0005348518863275475</v>
      </c>
      <c r="M580" s="77">
        <v>0.000632097683841647</v>
      </c>
      <c r="N580" s="77">
        <v>0.012107101790505392</v>
      </c>
      <c r="O580" s="77">
        <f aca="true" t="shared" si="30" ref="O580:O643">T580-S580-SUM(D580:G580,L580:N580,P580:R580)</f>
        <v>0.45467272627717253</v>
      </c>
      <c r="P580" s="77">
        <v>0.015267590209713628</v>
      </c>
      <c r="Q580" s="77">
        <v>0.032869079559765646</v>
      </c>
      <c r="R580" s="77">
        <v>0.042934019602474956</v>
      </c>
      <c r="S580" s="77">
        <v>0.8</v>
      </c>
      <c r="T580" s="94">
        <v>1.6880000000000002</v>
      </c>
      <c r="U580" s="5">
        <v>0.888</v>
      </c>
      <c r="V580" s="16">
        <f t="shared" si="29"/>
        <v>1.6880000000000002</v>
      </c>
      <c r="W580" s="16">
        <f t="shared" si="28"/>
        <v>0</v>
      </c>
      <c r="X580" s="17"/>
      <c r="Y580" s="11"/>
    </row>
    <row r="581" spans="1:25" ht="11.25" customHeight="1">
      <c r="A581" s="202"/>
      <c r="B581" s="230"/>
      <c r="C581" s="76">
        <v>5</v>
      </c>
      <c r="D581" s="77">
        <v>0.1375</v>
      </c>
      <c r="E581" s="77">
        <v>0.149</v>
      </c>
      <c r="F581" s="77">
        <v>0.0003</v>
      </c>
      <c r="G581" s="77">
        <v>0.0422</v>
      </c>
      <c r="H581" s="78">
        <v>0.0059</v>
      </c>
      <c r="I581" s="78">
        <v>0.0059</v>
      </c>
      <c r="J581" s="78">
        <v>0.0259</v>
      </c>
      <c r="K581" s="78">
        <v>0.0046</v>
      </c>
      <c r="L581" s="77">
        <v>0.0005</v>
      </c>
      <c r="M581" s="77">
        <v>0.0006</v>
      </c>
      <c r="N581" s="77">
        <v>0.0121</v>
      </c>
      <c r="O581" s="77">
        <f t="shared" si="30"/>
        <v>0.5397000000000001</v>
      </c>
      <c r="P581" s="77">
        <v>0.0153</v>
      </c>
      <c r="Q581" s="77">
        <v>0.0329</v>
      </c>
      <c r="R581" s="77">
        <v>0.0429</v>
      </c>
      <c r="S581" s="77">
        <v>0.8</v>
      </c>
      <c r="T581" s="94">
        <v>1.7730000000000001</v>
      </c>
      <c r="U581" s="5">
        <v>0.973</v>
      </c>
      <c r="V581" s="16">
        <f t="shared" si="29"/>
        <v>1.7730000000000001</v>
      </c>
      <c r="W581" s="16">
        <f aca="true" t="shared" si="31" ref="W581:W644">T581-V581</f>
        <v>0</v>
      </c>
      <c r="X581" s="17"/>
      <c r="Y581" s="11"/>
    </row>
    <row r="582" spans="1:25" ht="11.25" customHeight="1">
      <c r="A582" s="202"/>
      <c r="B582" s="230"/>
      <c r="C582" s="76">
        <v>6</v>
      </c>
      <c r="D582" s="77">
        <v>0.1375</v>
      </c>
      <c r="E582" s="77">
        <v>0.149</v>
      </c>
      <c r="F582" s="77">
        <v>0.0003</v>
      </c>
      <c r="G582" s="77">
        <v>0.0422</v>
      </c>
      <c r="H582" s="78">
        <v>0.0059</v>
      </c>
      <c r="I582" s="78">
        <v>0.0059</v>
      </c>
      <c r="J582" s="78">
        <v>0.0259</v>
      </c>
      <c r="K582" s="78">
        <v>0.0046</v>
      </c>
      <c r="L582" s="77">
        <v>0.0005</v>
      </c>
      <c r="M582" s="77">
        <v>0.0006</v>
      </c>
      <c r="N582" s="77">
        <v>0.0121</v>
      </c>
      <c r="O582" s="77">
        <f t="shared" si="30"/>
        <v>0.5776999999999999</v>
      </c>
      <c r="P582" s="77">
        <v>0.0153</v>
      </c>
      <c r="Q582" s="77">
        <v>0.0329</v>
      </c>
      <c r="R582" s="77">
        <v>0.0429</v>
      </c>
      <c r="S582" s="77">
        <v>0.8</v>
      </c>
      <c r="T582" s="94">
        <v>1.811</v>
      </c>
      <c r="U582" s="5">
        <v>1.011</v>
      </c>
      <c r="V582" s="16">
        <f t="shared" si="29"/>
        <v>1.811</v>
      </c>
      <c r="W582" s="16">
        <f t="shared" si="31"/>
        <v>0</v>
      </c>
      <c r="X582" s="17"/>
      <c r="Y582" s="11"/>
    </row>
    <row r="583" spans="1:25" ht="11.25" customHeight="1">
      <c r="A583" s="202">
        <v>104</v>
      </c>
      <c r="B583" s="230" t="s">
        <v>101</v>
      </c>
      <c r="C583" s="76">
        <v>1</v>
      </c>
      <c r="D583" s="77">
        <v>0.2851</v>
      </c>
      <c r="E583" s="77">
        <v>0.1454</v>
      </c>
      <c r="F583" s="77">
        <v>0.0003</v>
      </c>
      <c r="G583" s="77">
        <v>0.0319</v>
      </c>
      <c r="H583" s="78">
        <v>0.0044</v>
      </c>
      <c r="I583" s="78">
        <v>0.0044</v>
      </c>
      <c r="J583" s="78">
        <v>0.019</v>
      </c>
      <c r="K583" s="78">
        <v>0.004</v>
      </c>
      <c r="L583" s="77">
        <v>0.0005</v>
      </c>
      <c r="M583" s="77">
        <v>0.0006</v>
      </c>
      <c r="N583" s="77">
        <v>0.0093</v>
      </c>
      <c r="O583" s="77">
        <f t="shared" si="30"/>
        <v>0.5095999999999999</v>
      </c>
      <c r="P583" s="77">
        <v>0.0318</v>
      </c>
      <c r="Q583" s="77">
        <v>0.0185</v>
      </c>
      <c r="R583" s="77">
        <v>0</v>
      </c>
      <c r="S583" s="77">
        <v>0</v>
      </c>
      <c r="T583" s="94">
        <v>1.033</v>
      </c>
      <c r="U583" s="5">
        <v>1.033</v>
      </c>
      <c r="V583" s="16">
        <f t="shared" si="29"/>
        <v>1.033</v>
      </c>
      <c r="W583" s="16">
        <f t="shared" si="31"/>
        <v>0</v>
      </c>
      <c r="X583" s="17"/>
      <c r="Y583" s="11"/>
    </row>
    <row r="584" spans="1:25" ht="11.25" customHeight="1">
      <c r="A584" s="202"/>
      <c r="B584" s="230"/>
      <c r="C584" s="76">
        <v>2</v>
      </c>
      <c r="D584" s="77">
        <v>0.2851</v>
      </c>
      <c r="E584" s="77">
        <v>0.1454</v>
      </c>
      <c r="F584" s="77">
        <v>0.0003</v>
      </c>
      <c r="G584" s="77">
        <v>0.0319</v>
      </c>
      <c r="H584" s="78">
        <v>0.0044</v>
      </c>
      <c r="I584" s="78">
        <v>0.0044</v>
      </c>
      <c r="J584" s="78">
        <v>0.019</v>
      </c>
      <c r="K584" s="78">
        <v>0.004</v>
      </c>
      <c r="L584" s="77">
        <v>0.0005</v>
      </c>
      <c r="M584" s="77">
        <v>0.0006</v>
      </c>
      <c r="N584" s="77">
        <v>0.0093</v>
      </c>
      <c r="O584" s="77">
        <f t="shared" si="30"/>
        <v>0.4246</v>
      </c>
      <c r="P584" s="77">
        <v>0.0318</v>
      </c>
      <c r="Q584" s="77">
        <v>0.0185</v>
      </c>
      <c r="R584" s="77">
        <v>0</v>
      </c>
      <c r="S584" s="77">
        <v>0</v>
      </c>
      <c r="T584" s="94">
        <v>0.948</v>
      </c>
      <c r="U584" s="5">
        <v>0.948</v>
      </c>
      <c r="V584" s="16">
        <f t="shared" si="29"/>
        <v>0.948</v>
      </c>
      <c r="W584" s="16">
        <f t="shared" si="31"/>
        <v>0</v>
      </c>
      <c r="X584" s="17"/>
      <c r="Y584" s="11"/>
    </row>
    <row r="585" spans="1:25" ht="11.25" customHeight="1">
      <c r="A585" s="202"/>
      <c r="B585" s="230"/>
      <c r="C585" s="76">
        <v>3</v>
      </c>
      <c r="D585" s="77">
        <v>0.2851</v>
      </c>
      <c r="E585" s="77">
        <v>0.1454</v>
      </c>
      <c r="F585" s="77">
        <v>0.0003</v>
      </c>
      <c r="G585" s="77">
        <v>0.0319</v>
      </c>
      <c r="H585" s="78">
        <v>0.0044</v>
      </c>
      <c r="I585" s="78">
        <v>0.0044</v>
      </c>
      <c r="J585" s="78">
        <v>0.019</v>
      </c>
      <c r="K585" s="78">
        <v>0.004</v>
      </c>
      <c r="L585" s="77">
        <v>0.0005</v>
      </c>
      <c r="M585" s="77">
        <v>0.0006</v>
      </c>
      <c r="N585" s="77">
        <v>0.0093</v>
      </c>
      <c r="O585" s="77">
        <f t="shared" si="30"/>
        <v>0.38760000000000006</v>
      </c>
      <c r="P585" s="77">
        <v>0.0318</v>
      </c>
      <c r="Q585" s="77">
        <v>0.0185</v>
      </c>
      <c r="R585" s="77">
        <v>0</v>
      </c>
      <c r="S585" s="77">
        <v>0</v>
      </c>
      <c r="T585" s="94">
        <v>0.911</v>
      </c>
      <c r="U585" s="5">
        <v>0.911</v>
      </c>
      <c r="V585" s="16">
        <f t="shared" si="29"/>
        <v>0.911</v>
      </c>
      <c r="W585" s="16">
        <f t="shared" si="31"/>
        <v>0</v>
      </c>
      <c r="X585" s="17"/>
      <c r="Y585" s="11"/>
    </row>
    <row r="586" spans="1:25" ht="11.25" customHeight="1">
      <c r="A586" s="202"/>
      <c r="B586" s="230"/>
      <c r="C586" s="76">
        <v>4</v>
      </c>
      <c r="D586" s="77">
        <v>0.2851010638297872</v>
      </c>
      <c r="E586" s="77">
        <v>0.14539342001576042</v>
      </c>
      <c r="F586" s="77">
        <v>0.00029925137903861305</v>
      </c>
      <c r="G586" s="77">
        <v>0.03189164696611505</v>
      </c>
      <c r="H586" s="78">
        <v>0.0044213877694051626</v>
      </c>
      <c r="I586" s="78">
        <v>0.0044213877694051626</v>
      </c>
      <c r="J586" s="78">
        <v>0.019002085431452174</v>
      </c>
      <c r="K586" s="78">
        <v>0.0040324841588302305</v>
      </c>
      <c r="L586" s="77">
        <v>0.0005130023640661938</v>
      </c>
      <c r="M586" s="77">
        <v>0.0005985027580772261</v>
      </c>
      <c r="N586" s="77">
        <v>0.009276792750197006</v>
      </c>
      <c r="O586" s="77">
        <f t="shared" si="30"/>
        <v>0.34465208825847127</v>
      </c>
      <c r="P586" s="77">
        <v>0.03180614657210401</v>
      </c>
      <c r="Q586" s="77">
        <v>0.018468085106382977</v>
      </c>
      <c r="R586" s="77">
        <v>0</v>
      </c>
      <c r="S586" s="77">
        <v>0</v>
      </c>
      <c r="T586" s="94">
        <v>0.868</v>
      </c>
      <c r="U586" s="5">
        <v>0.868</v>
      </c>
      <c r="V586" s="16">
        <f t="shared" si="29"/>
        <v>0.8680000000000001</v>
      </c>
      <c r="W586" s="16">
        <f t="shared" si="31"/>
        <v>0</v>
      </c>
      <c r="X586" s="17"/>
      <c r="Y586" s="11"/>
    </row>
    <row r="587" spans="1:25" ht="11.25" customHeight="1">
      <c r="A587" s="202"/>
      <c r="B587" s="230"/>
      <c r="C587" s="76">
        <v>5</v>
      </c>
      <c r="D587" s="77">
        <v>0.2851</v>
      </c>
      <c r="E587" s="77">
        <v>0.1454</v>
      </c>
      <c r="F587" s="77">
        <v>0.0003</v>
      </c>
      <c r="G587" s="77">
        <v>0.0319</v>
      </c>
      <c r="H587" s="78">
        <v>0.0044</v>
      </c>
      <c r="I587" s="78">
        <v>0.0044</v>
      </c>
      <c r="J587" s="78">
        <v>0.019</v>
      </c>
      <c r="K587" s="78">
        <v>0.004</v>
      </c>
      <c r="L587" s="77">
        <v>0.0005</v>
      </c>
      <c r="M587" s="77">
        <v>0.0006</v>
      </c>
      <c r="N587" s="77">
        <v>0.0093</v>
      </c>
      <c r="O587" s="77">
        <f t="shared" si="30"/>
        <v>0.4296</v>
      </c>
      <c r="P587" s="77">
        <v>0.0318</v>
      </c>
      <c r="Q587" s="77">
        <v>0.0185</v>
      </c>
      <c r="R587" s="77">
        <v>0</v>
      </c>
      <c r="S587" s="77">
        <v>0</v>
      </c>
      <c r="T587" s="94">
        <v>0.953</v>
      </c>
      <c r="U587" s="5">
        <v>0.953</v>
      </c>
      <c r="V587" s="16">
        <f t="shared" si="29"/>
        <v>0.953</v>
      </c>
      <c r="W587" s="16">
        <f t="shared" si="31"/>
        <v>0</v>
      </c>
      <c r="X587" s="17"/>
      <c r="Y587" s="11"/>
    </row>
    <row r="588" spans="1:25" ht="11.25" customHeight="1">
      <c r="A588" s="202"/>
      <c r="B588" s="230"/>
      <c r="C588" s="76">
        <v>6</v>
      </c>
      <c r="D588" s="77">
        <v>0.2851</v>
      </c>
      <c r="E588" s="77">
        <v>0.1454</v>
      </c>
      <c r="F588" s="77">
        <v>0.0003</v>
      </c>
      <c r="G588" s="77">
        <v>0.0319</v>
      </c>
      <c r="H588" s="78">
        <v>0.0044</v>
      </c>
      <c r="I588" s="78">
        <v>0.0044</v>
      </c>
      <c r="J588" s="78">
        <v>0.019</v>
      </c>
      <c r="K588" s="78">
        <v>0.004</v>
      </c>
      <c r="L588" s="77">
        <v>0.0005</v>
      </c>
      <c r="M588" s="77">
        <v>0.0006</v>
      </c>
      <c r="N588" s="77">
        <v>0.0093</v>
      </c>
      <c r="O588" s="77">
        <f t="shared" si="30"/>
        <v>0.4676</v>
      </c>
      <c r="P588" s="77">
        <v>0.0318</v>
      </c>
      <c r="Q588" s="77">
        <v>0.0185</v>
      </c>
      <c r="R588" s="77">
        <v>0</v>
      </c>
      <c r="S588" s="77">
        <v>0</v>
      </c>
      <c r="T588" s="94">
        <v>0.991</v>
      </c>
      <c r="U588" s="5">
        <v>0.991</v>
      </c>
      <c r="V588" s="16">
        <f t="shared" si="29"/>
        <v>0.991</v>
      </c>
      <c r="W588" s="16">
        <f t="shared" si="31"/>
        <v>0</v>
      </c>
      <c r="X588" s="17"/>
      <c r="Y588" s="11"/>
    </row>
    <row r="589" spans="1:25" ht="11.25" customHeight="1">
      <c r="A589" s="202">
        <v>105</v>
      </c>
      <c r="B589" s="230" t="s">
        <v>102</v>
      </c>
      <c r="C589" s="76">
        <v>1</v>
      </c>
      <c r="D589" s="77">
        <v>0.1427</v>
      </c>
      <c r="E589" s="77">
        <v>0.1547</v>
      </c>
      <c r="F589" s="77">
        <v>0.0004</v>
      </c>
      <c r="G589" s="77">
        <v>0.0438</v>
      </c>
      <c r="H589" s="78">
        <v>0.0061</v>
      </c>
      <c r="I589" s="78">
        <v>0.0061</v>
      </c>
      <c r="J589" s="78">
        <v>0.0268</v>
      </c>
      <c r="K589" s="78">
        <v>0.0048</v>
      </c>
      <c r="L589" s="77">
        <v>0.0006</v>
      </c>
      <c r="M589" s="77">
        <v>0.0007</v>
      </c>
      <c r="N589" s="77">
        <v>0.0126</v>
      </c>
      <c r="O589" s="77">
        <f t="shared" si="30"/>
        <v>0.6359999999999999</v>
      </c>
      <c r="P589" s="77">
        <v>0.0159</v>
      </c>
      <c r="Q589" s="77">
        <v>0.0254</v>
      </c>
      <c r="R589" s="77">
        <v>0.0222</v>
      </c>
      <c r="S589" s="77">
        <v>0.8</v>
      </c>
      <c r="T589" s="94">
        <v>1.855</v>
      </c>
      <c r="U589" s="5">
        <v>1.055</v>
      </c>
      <c r="V589" s="16">
        <f t="shared" si="29"/>
        <v>1.855</v>
      </c>
      <c r="W589" s="16">
        <f t="shared" si="31"/>
        <v>0</v>
      </c>
      <c r="X589" s="17"/>
      <c r="Y589" s="11"/>
    </row>
    <row r="590" spans="1:25" ht="11.25" customHeight="1">
      <c r="A590" s="202"/>
      <c r="B590" s="230"/>
      <c r="C590" s="76">
        <v>2</v>
      </c>
      <c r="D590" s="77">
        <v>0.1427</v>
      </c>
      <c r="E590" s="77">
        <v>0.1547</v>
      </c>
      <c r="F590" s="77">
        <v>0.0004</v>
      </c>
      <c r="G590" s="77">
        <v>0.0438</v>
      </c>
      <c r="H590" s="78">
        <v>0.0061</v>
      </c>
      <c r="I590" s="78">
        <v>0.0061</v>
      </c>
      <c r="J590" s="78">
        <v>0.0268</v>
      </c>
      <c r="K590" s="78">
        <v>0.0048</v>
      </c>
      <c r="L590" s="77">
        <v>0.0006</v>
      </c>
      <c r="M590" s="77">
        <v>0.0007</v>
      </c>
      <c r="N590" s="77">
        <v>0.0126</v>
      </c>
      <c r="O590" s="77">
        <f t="shared" si="30"/>
        <v>0.5509999999999999</v>
      </c>
      <c r="P590" s="77">
        <v>0.0159</v>
      </c>
      <c r="Q590" s="77">
        <v>0.0254</v>
      </c>
      <c r="R590" s="77">
        <v>0.0222</v>
      </c>
      <c r="S590" s="77">
        <v>0.8</v>
      </c>
      <c r="T590" s="94">
        <v>1.77</v>
      </c>
      <c r="U590" s="5">
        <v>0.97</v>
      </c>
      <c r="V590" s="16">
        <f t="shared" si="29"/>
        <v>1.77</v>
      </c>
      <c r="W590" s="16">
        <f t="shared" si="31"/>
        <v>0</v>
      </c>
      <c r="X590" s="17"/>
      <c r="Y590" s="11"/>
    </row>
    <row r="591" spans="1:25" ht="11.25" customHeight="1">
      <c r="A591" s="202"/>
      <c r="B591" s="230"/>
      <c r="C591" s="76">
        <v>3</v>
      </c>
      <c r="D591" s="77">
        <v>0.1427</v>
      </c>
      <c r="E591" s="77">
        <v>0.1547</v>
      </c>
      <c r="F591" s="77">
        <v>0.0004</v>
      </c>
      <c r="G591" s="77">
        <v>0.0438</v>
      </c>
      <c r="H591" s="78">
        <v>0.0061</v>
      </c>
      <c r="I591" s="78">
        <v>0.0061</v>
      </c>
      <c r="J591" s="78">
        <v>0.0268</v>
      </c>
      <c r="K591" s="78">
        <v>0.0048</v>
      </c>
      <c r="L591" s="77">
        <v>0.0006</v>
      </c>
      <c r="M591" s="77">
        <v>0.0007</v>
      </c>
      <c r="N591" s="77">
        <v>0.0126</v>
      </c>
      <c r="O591" s="77">
        <f t="shared" si="30"/>
        <v>0.514</v>
      </c>
      <c r="P591" s="77">
        <v>0.0159</v>
      </c>
      <c r="Q591" s="77">
        <v>0.0254</v>
      </c>
      <c r="R591" s="77">
        <v>0.0222</v>
      </c>
      <c r="S591" s="77">
        <v>0.8</v>
      </c>
      <c r="T591" s="94">
        <v>1.733</v>
      </c>
      <c r="U591" s="5">
        <v>0.933</v>
      </c>
      <c r="V591" s="16">
        <f t="shared" si="29"/>
        <v>1.733</v>
      </c>
      <c r="W591" s="16">
        <f t="shared" si="31"/>
        <v>0</v>
      </c>
      <c r="X591" s="17"/>
      <c r="Y591" s="11"/>
    </row>
    <row r="592" spans="1:25" ht="11.25" customHeight="1">
      <c r="A592" s="202"/>
      <c r="B592" s="230"/>
      <c r="C592" s="76">
        <v>4</v>
      </c>
      <c r="D592" s="77">
        <v>0.1426961426699333</v>
      </c>
      <c r="E592" s="77">
        <v>0.15466355193436268</v>
      </c>
      <c r="F592" s="77">
        <v>0.00035496552902968486</v>
      </c>
      <c r="G592" s="77">
        <v>0.043812888154521105</v>
      </c>
      <c r="H592" s="78">
        <v>0.006076833780306008</v>
      </c>
      <c r="I592" s="78">
        <v>0.006076833780306008</v>
      </c>
      <c r="J592" s="78">
        <v>0.02684409558178437</v>
      </c>
      <c r="K592" s="78">
        <v>0.00481064418945638</v>
      </c>
      <c r="L592" s="77">
        <v>0.0005578029741895048</v>
      </c>
      <c r="M592" s="77">
        <v>0.0006592216967694147</v>
      </c>
      <c r="N592" s="77">
        <v>0.012626630961198789</v>
      </c>
      <c r="O592" s="77">
        <f t="shared" si="30"/>
        <v>0.4711913851062617</v>
      </c>
      <c r="P592" s="77">
        <v>0.01587203008375591</v>
      </c>
      <c r="Q592" s="77">
        <v>0.02535468064497749</v>
      </c>
      <c r="R592" s="77">
        <v>0.02221070024500028</v>
      </c>
      <c r="S592" s="77">
        <v>0.8</v>
      </c>
      <c r="T592" s="94">
        <v>1.69</v>
      </c>
      <c r="U592" s="5">
        <v>0.89</v>
      </c>
      <c r="V592" s="16">
        <f t="shared" si="29"/>
        <v>1.69</v>
      </c>
      <c r="W592" s="16">
        <f t="shared" si="31"/>
        <v>0</v>
      </c>
      <c r="X592" s="17"/>
      <c r="Y592" s="11"/>
    </row>
    <row r="593" spans="1:25" ht="11.25" customHeight="1">
      <c r="A593" s="202"/>
      <c r="B593" s="230"/>
      <c r="C593" s="76">
        <v>5</v>
      </c>
      <c r="D593" s="77">
        <v>0.1427</v>
      </c>
      <c r="E593" s="77">
        <v>0.1547</v>
      </c>
      <c r="F593" s="77">
        <v>0.0004</v>
      </c>
      <c r="G593" s="77">
        <v>0.0438</v>
      </c>
      <c r="H593" s="78">
        <v>0.0061</v>
      </c>
      <c r="I593" s="78">
        <v>0.0061</v>
      </c>
      <c r="J593" s="78">
        <v>0.0268</v>
      </c>
      <c r="K593" s="78">
        <v>0.0048</v>
      </c>
      <c r="L593" s="77">
        <v>0.0006</v>
      </c>
      <c r="M593" s="77">
        <v>0.0007</v>
      </c>
      <c r="N593" s="77">
        <v>0.0126</v>
      </c>
      <c r="O593" s="77">
        <f t="shared" si="30"/>
        <v>0.5559999999999998</v>
      </c>
      <c r="P593" s="77">
        <v>0.0159</v>
      </c>
      <c r="Q593" s="77">
        <v>0.0254</v>
      </c>
      <c r="R593" s="77">
        <v>0.0222</v>
      </c>
      <c r="S593" s="77">
        <v>0.8</v>
      </c>
      <c r="T593" s="94">
        <v>1.775</v>
      </c>
      <c r="U593" s="5">
        <v>0.975</v>
      </c>
      <c r="V593" s="16">
        <f t="shared" si="29"/>
        <v>1.775</v>
      </c>
      <c r="W593" s="16">
        <f t="shared" si="31"/>
        <v>0</v>
      </c>
      <c r="X593" s="17"/>
      <c r="Y593" s="11"/>
    </row>
    <row r="594" spans="1:25" ht="11.25" customHeight="1">
      <c r="A594" s="202"/>
      <c r="B594" s="230"/>
      <c r="C594" s="76">
        <v>6</v>
      </c>
      <c r="D594" s="77">
        <v>0.1427</v>
      </c>
      <c r="E594" s="77">
        <v>0.1547</v>
      </c>
      <c r="F594" s="77">
        <v>0.0004</v>
      </c>
      <c r="G594" s="77">
        <v>0.0438</v>
      </c>
      <c r="H594" s="78">
        <v>0.0061</v>
      </c>
      <c r="I594" s="78">
        <v>0.0061</v>
      </c>
      <c r="J594" s="78">
        <v>0.0268</v>
      </c>
      <c r="K594" s="78">
        <v>0.0048</v>
      </c>
      <c r="L594" s="77">
        <v>0.0006</v>
      </c>
      <c r="M594" s="77">
        <v>0.0007</v>
      </c>
      <c r="N594" s="77">
        <v>0.0126</v>
      </c>
      <c r="O594" s="77">
        <f t="shared" si="30"/>
        <v>0.5939999999999999</v>
      </c>
      <c r="P594" s="77">
        <v>0.0159</v>
      </c>
      <c r="Q594" s="77">
        <v>0.0254</v>
      </c>
      <c r="R594" s="77">
        <v>0.0222</v>
      </c>
      <c r="S594" s="77">
        <v>0.8</v>
      </c>
      <c r="T594" s="94">
        <v>1.813</v>
      </c>
      <c r="U594" s="5">
        <v>1.013</v>
      </c>
      <c r="V594" s="16">
        <f t="shared" si="29"/>
        <v>1.813</v>
      </c>
      <c r="W594" s="16">
        <f t="shared" si="31"/>
        <v>0</v>
      </c>
      <c r="X594" s="17"/>
      <c r="Y594" s="11"/>
    </row>
    <row r="595" spans="1:25" ht="11.25" customHeight="1">
      <c r="A595" s="202">
        <v>106</v>
      </c>
      <c r="B595" s="230" t="s">
        <v>103</v>
      </c>
      <c r="C595" s="76">
        <v>1</v>
      </c>
      <c r="D595" s="77">
        <v>0.1101</v>
      </c>
      <c r="E595" s="77">
        <v>0.1586</v>
      </c>
      <c r="F595" s="77">
        <v>0.0005</v>
      </c>
      <c r="G595" s="77">
        <v>0.0428</v>
      </c>
      <c r="H595" s="78">
        <v>0.0064</v>
      </c>
      <c r="I595" s="78">
        <v>0.0064</v>
      </c>
      <c r="J595" s="78">
        <v>0.0238</v>
      </c>
      <c r="K595" s="78">
        <v>0.0063</v>
      </c>
      <c r="L595" s="77">
        <v>0.0007</v>
      </c>
      <c r="M595" s="77">
        <v>0.0008</v>
      </c>
      <c r="N595" s="77">
        <v>0.0145</v>
      </c>
      <c r="O595" s="77">
        <f t="shared" si="30"/>
        <v>0.6617</v>
      </c>
      <c r="P595" s="77">
        <v>0.0123</v>
      </c>
      <c r="Q595" s="77">
        <v>0.033</v>
      </c>
      <c r="R595" s="77">
        <v>0</v>
      </c>
      <c r="S595" s="77">
        <v>0</v>
      </c>
      <c r="T595" s="94">
        <v>1.035</v>
      </c>
      <c r="U595" s="5">
        <v>1.035</v>
      </c>
      <c r="V595" s="16">
        <f t="shared" si="29"/>
        <v>1.035</v>
      </c>
      <c r="W595" s="16">
        <f t="shared" si="31"/>
        <v>0</v>
      </c>
      <c r="X595" s="17"/>
      <c r="Y595" s="11"/>
    </row>
    <row r="596" spans="1:25" ht="11.25" customHeight="1">
      <c r="A596" s="202"/>
      <c r="B596" s="230"/>
      <c r="C596" s="76">
        <v>2</v>
      </c>
      <c r="D596" s="77">
        <v>0.1101</v>
      </c>
      <c r="E596" s="77">
        <v>0.1586</v>
      </c>
      <c r="F596" s="77">
        <v>0.0005</v>
      </c>
      <c r="G596" s="77">
        <v>0.0428</v>
      </c>
      <c r="H596" s="78">
        <v>0.0064</v>
      </c>
      <c r="I596" s="78">
        <v>0.0064</v>
      </c>
      <c r="J596" s="78">
        <v>0.0238</v>
      </c>
      <c r="K596" s="78">
        <v>0.0063</v>
      </c>
      <c r="L596" s="77">
        <v>0.0007</v>
      </c>
      <c r="M596" s="77">
        <v>0.0008</v>
      </c>
      <c r="N596" s="77">
        <v>0.0145</v>
      </c>
      <c r="O596" s="77">
        <f t="shared" si="30"/>
        <v>0.5767</v>
      </c>
      <c r="P596" s="77">
        <v>0.0123</v>
      </c>
      <c r="Q596" s="77">
        <v>0.033</v>
      </c>
      <c r="R596" s="77">
        <v>0</v>
      </c>
      <c r="S596" s="77">
        <v>0</v>
      </c>
      <c r="T596" s="94">
        <v>0.95</v>
      </c>
      <c r="U596" s="5">
        <v>0.95</v>
      </c>
      <c r="V596" s="16">
        <f t="shared" si="29"/>
        <v>0.9500000000000001</v>
      </c>
      <c r="W596" s="16">
        <f t="shared" si="31"/>
        <v>0</v>
      </c>
      <c r="X596" s="17"/>
      <c r="Y596" s="11"/>
    </row>
    <row r="597" spans="1:25" ht="11.25" customHeight="1">
      <c r="A597" s="202"/>
      <c r="B597" s="230"/>
      <c r="C597" s="76">
        <v>3</v>
      </c>
      <c r="D597" s="77">
        <v>0.1101</v>
      </c>
      <c r="E597" s="77">
        <v>0.1586</v>
      </c>
      <c r="F597" s="77">
        <v>0.0005</v>
      </c>
      <c r="G597" s="77">
        <v>0.0428</v>
      </c>
      <c r="H597" s="78">
        <v>0.0064</v>
      </c>
      <c r="I597" s="78">
        <v>0.0064</v>
      </c>
      <c r="J597" s="78">
        <v>0.0238</v>
      </c>
      <c r="K597" s="78">
        <v>0.0063</v>
      </c>
      <c r="L597" s="77">
        <v>0.0007</v>
      </c>
      <c r="M597" s="77">
        <v>0.0008</v>
      </c>
      <c r="N597" s="77">
        <v>0.0145</v>
      </c>
      <c r="O597" s="77">
        <f t="shared" si="30"/>
        <v>0.5397000000000001</v>
      </c>
      <c r="P597" s="77">
        <v>0.0123</v>
      </c>
      <c r="Q597" s="77">
        <v>0.033</v>
      </c>
      <c r="R597" s="77">
        <v>0</v>
      </c>
      <c r="S597" s="77">
        <v>0</v>
      </c>
      <c r="T597" s="94">
        <v>0.913</v>
      </c>
      <c r="U597" s="5">
        <v>0.913</v>
      </c>
      <c r="V597" s="16">
        <f t="shared" si="29"/>
        <v>0.9130000000000001</v>
      </c>
      <c r="W597" s="16">
        <f t="shared" si="31"/>
        <v>0</v>
      </c>
      <c r="X597" s="17"/>
      <c r="Y597" s="11"/>
    </row>
    <row r="598" spans="1:25" ht="11.25" customHeight="1">
      <c r="A598" s="202"/>
      <c r="B598" s="230"/>
      <c r="C598" s="76">
        <v>4</v>
      </c>
      <c r="D598" s="77">
        <v>0.11013009374402144</v>
      </c>
      <c r="E598" s="77">
        <v>0.15862062368471397</v>
      </c>
      <c r="F598" s="77">
        <v>0.0004993303998469485</v>
      </c>
      <c r="G598" s="77">
        <v>0.04283145207576047</v>
      </c>
      <c r="H598" s="78">
        <v>0.006398418370936696</v>
      </c>
      <c r="I598" s="78">
        <v>0.006402703982705577</v>
      </c>
      <c r="J598" s="78">
        <v>0.02378514531727975</v>
      </c>
      <c r="K598" s="78">
        <v>0.006261278794332561</v>
      </c>
      <c r="L598" s="77">
        <v>0.0007212550220011478</v>
      </c>
      <c r="M598" s="77">
        <v>0.0007767361775396977</v>
      </c>
      <c r="N598" s="77">
        <v>0.014536062751100056</v>
      </c>
      <c r="O598" s="77">
        <f t="shared" si="30"/>
        <v>0.49666730438109813</v>
      </c>
      <c r="P598" s="77">
        <v>0.012261335374019515</v>
      </c>
      <c r="Q598" s="77">
        <v>0.032955806389898604</v>
      </c>
      <c r="R598" s="77">
        <v>0</v>
      </c>
      <c r="S598" s="77">
        <v>0</v>
      </c>
      <c r="T598" s="94">
        <v>0.87</v>
      </c>
      <c r="U598" s="5">
        <v>0.87</v>
      </c>
      <c r="V598" s="16">
        <f t="shared" si="29"/>
        <v>0.87</v>
      </c>
      <c r="W598" s="16">
        <f t="shared" si="31"/>
        <v>0</v>
      </c>
      <c r="X598" s="17"/>
      <c r="Y598" s="11"/>
    </row>
    <row r="599" spans="1:25" ht="11.25" customHeight="1">
      <c r="A599" s="202"/>
      <c r="B599" s="230"/>
      <c r="C599" s="76">
        <v>5</v>
      </c>
      <c r="D599" s="77">
        <v>0.1101</v>
      </c>
      <c r="E599" s="77">
        <v>0.1586</v>
      </c>
      <c r="F599" s="77">
        <v>0.0005</v>
      </c>
      <c r="G599" s="77">
        <v>0.0428</v>
      </c>
      <c r="H599" s="78">
        <v>0.0064</v>
      </c>
      <c r="I599" s="78">
        <v>0.0064</v>
      </c>
      <c r="J599" s="78">
        <v>0.0238</v>
      </c>
      <c r="K599" s="78">
        <v>0.0063</v>
      </c>
      <c r="L599" s="77">
        <v>0.0007</v>
      </c>
      <c r="M599" s="77">
        <v>0.0008</v>
      </c>
      <c r="N599" s="77">
        <v>0.0145</v>
      </c>
      <c r="O599" s="77">
        <f t="shared" si="30"/>
        <v>0.5817</v>
      </c>
      <c r="P599" s="77">
        <v>0.0123</v>
      </c>
      <c r="Q599" s="77">
        <v>0.033</v>
      </c>
      <c r="R599" s="77">
        <v>0</v>
      </c>
      <c r="S599" s="77">
        <v>0</v>
      </c>
      <c r="T599" s="94">
        <v>0.955</v>
      </c>
      <c r="U599" s="5">
        <v>0.955</v>
      </c>
      <c r="V599" s="16">
        <f t="shared" si="29"/>
        <v>0.955</v>
      </c>
      <c r="W599" s="16">
        <f t="shared" si="31"/>
        <v>0</v>
      </c>
      <c r="X599" s="17"/>
      <c r="Y599" s="11"/>
    </row>
    <row r="600" spans="1:25" ht="11.25" customHeight="1">
      <c r="A600" s="202"/>
      <c r="B600" s="230"/>
      <c r="C600" s="76">
        <v>6</v>
      </c>
      <c r="D600" s="77">
        <v>0.1101</v>
      </c>
      <c r="E600" s="77">
        <v>0.1586</v>
      </c>
      <c r="F600" s="77">
        <v>0.0005</v>
      </c>
      <c r="G600" s="77">
        <v>0.0428</v>
      </c>
      <c r="H600" s="78">
        <v>0.0064</v>
      </c>
      <c r="I600" s="78">
        <v>0.0064</v>
      </c>
      <c r="J600" s="78">
        <v>0.0238</v>
      </c>
      <c r="K600" s="78">
        <v>0.0063</v>
      </c>
      <c r="L600" s="77">
        <v>0.0007</v>
      </c>
      <c r="M600" s="77">
        <v>0.0008</v>
      </c>
      <c r="N600" s="77">
        <v>0.0145</v>
      </c>
      <c r="O600" s="77">
        <f t="shared" si="30"/>
        <v>0.6197</v>
      </c>
      <c r="P600" s="77">
        <v>0.0123</v>
      </c>
      <c r="Q600" s="77">
        <v>0.033</v>
      </c>
      <c r="R600" s="77">
        <v>0</v>
      </c>
      <c r="S600" s="77">
        <v>0</v>
      </c>
      <c r="T600" s="94">
        <v>0.993</v>
      </c>
      <c r="U600" s="5">
        <v>0.993</v>
      </c>
      <c r="V600" s="16">
        <f t="shared" si="29"/>
        <v>0.993</v>
      </c>
      <c r="W600" s="16">
        <f t="shared" si="31"/>
        <v>0</v>
      </c>
      <c r="X600" s="17"/>
      <c r="Y600" s="11"/>
    </row>
    <row r="601" spans="1:25" ht="11.25" customHeight="1">
      <c r="A601" s="106">
        <v>107</v>
      </c>
      <c r="B601" s="90" t="s">
        <v>104</v>
      </c>
      <c r="C601" s="76">
        <v>1</v>
      </c>
      <c r="D601" s="77">
        <v>0.10097713912475505</v>
      </c>
      <c r="E601" s="77">
        <v>0.16323448726322665</v>
      </c>
      <c r="F601" s="77">
        <v>0.0012227302416721096</v>
      </c>
      <c r="G601" s="77">
        <v>0</v>
      </c>
      <c r="H601" s="78">
        <v>0</v>
      </c>
      <c r="I601" s="78">
        <v>0</v>
      </c>
      <c r="J601" s="78">
        <v>0</v>
      </c>
      <c r="K601" s="78">
        <v>0</v>
      </c>
      <c r="L601" s="77">
        <v>0.0009679947746570868</v>
      </c>
      <c r="M601" s="77">
        <v>0.0011208360548661006</v>
      </c>
      <c r="N601" s="77">
        <v>0.023588504245591117</v>
      </c>
      <c r="O601" s="77">
        <f t="shared" si="30"/>
        <v>5.094709340291992E-05</v>
      </c>
      <c r="P601" s="77">
        <v>0.03158719790986283</v>
      </c>
      <c r="Q601" s="77">
        <v>0.04310124101894187</v>
      </c>
      <c r="R601" s="77">
        <v>0.024148922273024166</v>
      </c>
      <c r="S601" s="77">
        <v>0.8</v>
      </c>
      <c r="T601" s="94">
        <v>1.19</v>
      </c>
      <c r="U601" s="5">
        <v>0.39</v>
      </c>
      <c r="V601" s="16">
        <f t="shared" si="29"/>
        <v>1.19</v>
      </c>
      <c r="W601" s="16">
        <f t="shared" si="31"/>
        <v>0</v>
      </c>
      <c r="X601" s="17"/>
      <c r="Y601" s="11"/>
    </row>
    <row r="602" spans="1:25" ht="11.25" customHeight="1">
      <c r="A602" s="202">
        <v>108</v>
      </c>
      <c r="B602" s="230" t="s">
        <v>105</v>
      </c>
      <c r="C602" s="76">
        <v>1</v>
      </c>
      <c r="D602" s="77">
        <v>0.1421</v>
      </c>
      <c r="E602" s="77">
        <v>0.0742</v>
      </c>
      <c r="F602" s="77">
        <v>0.0008</v>
      </c>
      <c r="G602" s="77">
        <v>0.08</v>
      </c>
      <c r="H602" s="78">
        <v>0.011</v>
      </c>
      <c r="I602" s="78">
        <v>0.011</v>
      </c>
      <c r="J602" s="78">
        <v>0.0508</v>
      </c>
      <c r="K602" s="78">
        <v>0.0073</v>
      </c>
      <c r="L602" s="77">
        <v>0.0013</v>
      </c>
      <c r="M602" s="77">
        <v>0.0014</v>
      </c>
      <c r="N602" s="77">
        <v>0.0107</v>
      </c>
      <c r="O602" s="77">
        <f t="shared" si="30"/>
        <v>0.6292</v>
      </c>
      <c r="P602" s="77">
        <v>0.0143</v>
      </c>
      <c r="Q602" s="77">
        <v>0.077</v>
      </c>
      <c r="R602" s="77">
        <v>0</v>
      </c>
      <c r="S602" s="77">
        <v>0</v>
      </c>
      <c r="T602" s="94">
        <v>1.031</v>
      </c>
      <c r="U602" s="5">
        <v>1.031</v>
      </c>
      <c r="V602" s="16">
        <f t="shared" si="29"/>
        <v>1.031</v>
      </c>
      <c r="W602" s="16">
        <f t="shared" si="31"/>
        <v>0</v>
      </c>
      <c r="X602" s="17"/>
      <c r="Y602" s="11"/>
    </row>
    <row r="603" spans="1:25" ht="11.25" customHeight="1">
      <c r="A603" s="202"/>
      <c r="B603" s="230"/>
      <c r="C603" s="76">
        <v>2</v>
      </c>
      <c r="D603" s="77">
        <v>0.1421</v>
      </c>
      <c r="E603" s="77">
        <v>0.0742</v>
      </c>
      <c r="F603" s="77">
        <v>0.0008</v>
      </c>
      <c r="G603" s="77">
        <v>0.08</v>
      </c>
      <c r="H603" s="78">
        <v>0.011</v>
      </c>
      <c r="I603" s="78">
        <v>0.011</v>
      </c>
      <c r="J603" s="78">
        <v>0.0508</v>
      </c>
      <c r="K603" s="78">
        <v>0.0073</v>
      </c>
      <c r="L603" s="77">
        <v>0.0013</v>
      </c>
      <c r="M603" s="77">
        <v>0.0014</v>
      </c>
      <c r="N603" s="77">
        <v>0.0107</v>
      </c>
      <c r="O603" s="77">
        <f t="shared" si="30"/>
        <v>0.5442</v>
      </c>
      <c r="P603" s="77">
        <v>0.0143</v>
      </c>
      <c r="Q603" s="77">
        <v>0.077</v>
      </c>
      <c r="R603" s="77">
        <v>0</v>
      </c>
      <c r="S603" s="77">
        <v>0</v>
      </c>
      <c r="T603" s="94">
        <v>0.946</v>
      </c>
      <c r="U603" s="5">
        <v>0.946</v>
      </c>
      <c r="V603" s="16">
        <f t="shared" si="29"/>
        <v>0.946</v>
      </c>
      <c r="W603" s="16">
        <f t="shared" si="31"/>
        <v>0</v>
      </c>
      <c r="X603" s="17"/>
      <c r="Y603" s="11"/>
    </row>
    <row r="604" spans="1:25" ht="11.25" customHeight="1">
      <c r="A604" s="202"/>
      <c r="B604" s="230"/>
      <c r="C604" s="76">
        <v>3</v>
      </c>
      <c r="D604" s="77">
        <v>0.1421</v>
      </c>
      <c r="E604" s="77">
        <v>0.0742</v>
      </c>
      <c r="F604" s="77">
        <v>0.0008</v>
      </c>
      <c r="G604" s="77">
        <v>0.08</v>
      </c>
      <c r="H604" s="78">
        <v>0.011</v>
      </c>
      <c r="I604" s="78">
        <v>0.011</v>
      </c>
      <c r="J604" s="78">
        <v>0.0508</v>
      </c>
      <c r="K604" s="78">
        <v>0.0073</v>
      </c>
      <c r="L604" s="77">
        <v>0.0013</v>
      </c>
      <c r="M604" s="77">
        <v>0.0014</v>
      </c>
      <c r="N604" s="77">
        <v>0.0107</v>
      </c>
      <c r="O604" s="77">
        <f t="shared" si="30"/>
        <v>0.5072000000000001</v>
      </c>
      <c r="P604" s="77">
        <v>0.0143</v>
      </c>
      <c r="Q604" s="77">
        <v>0.077</v>
      </c>
      <c r="R604" s="77">
        <v>0</v>
      </c>
      <c r="S604" s="77">
        <v>0</v>
      </c>
      <c r="T604" s="94">
        <v>0.909</v>
      </c>
      <c r="U604" s="5">
        <v>0.909</v>
      </c>
      <c r="V604" s="16">
        <f t="shared" si="29"/>
        <v>0.909</v>
      </c>
      <c r="W604" s="16">
        <f t="shared" si="31"/>
        <v>0</v>
      </c>
      <c r="X604" s="17"/>
      <c r="Y604" s="11"/>
    </row>
    <row r="605" spans="1:25" ht="11.25" customHeight="1">
      <c r="A605" s="202"/>
      <c r="B605" s="230"/>
      <c r="C605" s="76">
        <v>4</v>
      </c>
      <c r="D605" s="77">
        <v>0.1420777872085476</v>
      </c>
      <c r="E605" s="77">
        <v>0.0741952169354436</v>
      </c>
      <c r="F605" s="77">
        <v>0.0007782715063158421</v>
      </c>
      <c r="G605" s="77">
        <v>0.08003225323281242</v>
      </c>
      <c r="H605" s="78">
        <v>0.01095760232365904</v>
      </c>
      <c r="I605" s="78">
        <v>0.01095760232365904</v>
      </c>
      <c r="J605" s="78">
        <v>0.05084999821928845</v>
      </c>
      <c r="K605" s="78">
        <v>0.007275719877433213</v>
      </c>
      <c r="L605" s="77">
        <v>0.0012538818712866343</v>
      </c>
      <c r="M605" s="77">
        <v>0.0014268310949123772</v>
      </c>
      <c r="N605" s="77">
        <v>0.01067961455888961</v>
      </c>
      <c r="O605" s="77">
        <f t="shared" si="30"/>
        <v>0.46428219082330624</v>
      </c>
      <c r="P605" s="77">
        <v>0.014311548255030206</v>
      </c>
      <c r="Q605" s="77">
        <v>0.07696240451345548</v>
      </c>
      <c r="R605" s="77">
        <v>0</v>
      </c>
      <c r="S605" s="77">
        <v>0</v>
      </c>
      <c r="T605" s="94">
        <v>0.866</v>
      </c>
      <c r="U605" s="5">
        <v>0.866</v>
      </c>
      <c r="V605" s="16">
        <f t="shared" si="29"/>
        <v>0.866</v>
      </c>
      <c r="W605" s="16">
        <f t="shared" si="31"/>
        <v>0</v>
      </c>
      <c r="X605" s="17"/>
      <c r="Y605" s="11"/>
    </row>
    <row r="606" spans="1:25" ht="11.25" customHeight="1">
      <c r="A606" s="202"/>
      <c r="B606" s="230"/>
      <c r="C606" s="76">
        <v>5</v>
      </c>
      <c r="D606" s="77">
        <v>0.1421</v>
      </c>
      <c r="E606" s="77">
        <v>0.0742</v>
      </c>
      <c r="F606" s="77">
        <v>0.0008</v>
      </c>
      <c r="G606" s="77">
        <v>0.08</v>
      </c>
      <c r="H606" s="78">
        <v>0.011</v>
      </c>
      <c r="I606" s="78">
        <v>0.011</v>
      </c>
      <c r="J606" s="78">
        <v>0.0508</v>
      </c>
      <c r="K606" s="78">
        <v>0.0073</v>
      </c>
      <c r="L606" s="77">
        <v>0.0013</v>
      </c>
      <c r="M606" s="77">
        <v>0.0014</v>
      </c>
      <c r="N606" s="77">
        <v>0.0107</v>
      </c>
      <c r="O606" s="77">
        <f t="shared" si="30"/>
        <v>0.5491999999999999</v>
      </c>
      <c r="P606" s="77">
        <v>0.0143</v>
      </c>
      <c r="Q606" s="77">
        <v>0.077</v>
      </c>
      <c r="R606" s="77">
        <v>0</v>
      </c>
      <c r="S606" s="77">
        <v>0</v>
      </c>
      <c r="T606" s="94">
        <v>0.951</v>
      </c>
      <c r="U606" s="5">
        <v>0.951</v>
      </c>
      <c r="V606" s="16">
        <f t="shared" si="29"/>
        <v>0.9509999999999998</v>
      </c>
      <c r="W606" s="16">
        <f t="shared" si="31"/>
        <v>0</v>
      </c>
      <c r="X606" s="17"/>
      <c r="Y606" s="11"/>
    </row>
    <row r="607" spans="1:25" ht="11.25" customHeight="1">
      <c r="A607" s="202"/>
      <c r="B607" s="230"/>
      <c r="C607" s="76">
        <v>6</v>
      </c>
      <c r="D607" s="77">
        <v>0.1421</v>
      </c>
      <c r="E607" s="77">
        <v>0.0742</v>
      </c>
      <c r="F607" s="77">
        <v>0.0008</v>
      </c>
      <c r="G607" s="77">
        <v>0.08</v>
      </c>
      <c r="H607" s="78">
        <v>0.011</v>
      </c>
      <c r="I607" s="78">
        <v>0.011</v>
      </c>
      <c r="J607" s="78">
        <v>0.0508</v>
      </c>
      <c r="K607" s="78">
        <v>0.0073</v>
      </c>
      <c r="L607" s="77">
        <v>0.0013</v>
      </c>
      <c r="M607" s="77">
        <v>0.0014</v>
      </c>
      <c r="N607" s="77">
        <v>0.0107</v>
      </c>
      <c r="O607" s="77">
        <f t="shared" si="30"/>
        <v>0.8872</v>
      </c>
      <c r="P607" s="77">
        <v>0.0143</v>
      </c>
      <c r="Q607" s="77">
        <v>0.077</v>
      </c>
      <c r="R607" s="77">
        <v>0</v>
      </c>
      <c r="S607" s="77">
        <v>0</v>
      </c>
      <c r="T607" s="94">
        <v>1.289</v>
      </c>
      <c r="U607" s="5">
        <v>1.289</v>
      </c>
      <c r="V607" s="16">
        <f t="shared" si="29"/>
        <v>1.289</v>
      </c>
      <c r="W607" s="16">
        <f t="shared" si="31"/>
        <v>0</v>
      </c>
      <c r="X607" s="17"/>
      <c r="Y607" s="11"/>
    </row>
    <row r="608" spans="1:25" ht="11.25" customHeight="1">
      <c r="A608" s="106">
        <v>109</v>
      </c>
      <c r="B608" s="90" t="s">
        <v>106</v>
      </c>
      <c r="C608" s="76">
        <v>1</v>
      </c>
      <c r="D608" s="77">
        <v>0.15805471124620066</v>
      </c>
      <c r="E608" s="77">
        <v>0.02557099435518889</v>
      </c>
      <c r="F608" s="77">
        <v>0.019023013460703436</v>
      </c>
      <c r="G608" s="77">
        <v>0</v>
      </c>
      <c r="H608" s="78">
        <v>0</v>
      </c>
      <c r="I608" s="78">
        <v>0</v>
      </c>
      <c r="J608" s="78">
        <v>0</v>
      </c>
      <c r="K608" s="78">
        <v>0</v>
      </c>
      <c r="L608" s="77">
        <v>0.0010725141120277901</v>
      </c>
      <c r="M608" s="77">
        <v>0.0012418584455058622</v>
      </c>
      <c r="N608" s="77">
        <v>0.036804168475901004</v>
      </c>
      <c r="O608" s="77">
        <f t="shared" si="30"/>
        <v>0</v>
      </c>
      <c r="P608" s="77">
        <v>0.0493920972644377</v>
      </c>
      <c r="Q608" s="77">
        <v>0.07197134172818065</v>
      </c>
      <c r="R608" s="77">
        <v>0.02686930091185411</v>
      </c>
      <c r="S608" s="77">
        <v>0.8</v>
      </c>
      <c r="T608" s="94">
        <v>1.19</v>
      </c>
      <c r="U608" s="5">
        <v>0.39</v>
      </c>
      <c r="V608" s="16">
        <f t="shared" si="29"/>
        <v>1.1900000000000002</v>
      </c>
      <c r="W608" s="16">
        <f t="shared" si="31"/>
        <v>0</v>
      </c>
      <c r="X608" s="17"/>
      <c r="Y608" s="11"/>
    </row>
    <row r="609" spans="1:25" ht="11.25" customHeight="1">
      <c r="A609" s="202">
        <v>110</v>
      </c>
      <c r="B609" s="230" t="s">
        <v>107</v>
      </c>
      <c r="C609" s="76">
        <v>1</v>
      </c>
      <c r="D609" s="77">
        <v>0.3424</v>
      </c>
      <c r="E609" s="77">
        <v>0.1473</v>
      </c>
      <c r="F609" s="77">
        <v>0.0003</v>
      </c>
      <c r="G609" s="77">
        <v>0.0116</v>
      </c>
      <c r="H609" s="78">
        <v>0.0021</v>
      </c>
      <c r="I609" s="78">
        <v>0.0022</v>
      </c>
      <c r="J609" s="78">
        <v>0.0049</v>
      </c>
      <c r="K609" s="78">
        <v>0.0024</v>
      </c>
      <c r="L609" s="77">
        <v>0.0007</v>
      </c>
      <c r="M609" s="77">
        <v>0.0009</v>
      </c>
      <c r="N609" s="77">
        <v>0.0093</v>
      </c>
      <c r="O609" s="77">
        <f t="shared" si="30"/>
        <v>0.4673999999999999</v>
      </c>
      <c r="P609" s="77">
        <v>0.0322</v>
      </c>
      <c r="Q609" s="77">
        <v>0.0237</v>
      </c>
      <c r="R609" s="77">
        <v>0.0192</v>
      </c>
      <c r="S609" s="77">
        <v>0.8</v>
      </c>
      <c r="T609" s="94">
        <v>1.855</v>
      </c>
      <c r="U609" s="5">
        <v>1.055</v>
      </c>
      <c r="V609" s="16">
        <f aca="true" t="shared" si="32" ref="V609:V658">D609+E609+F609+G609+L609+M609+N609+O609+P609+Q609+R609+S609</f>
        <v>1.8550000000000002</v>
      </c>
      <c r="W609" s="16">
        <f t="shared" si="31"/>
        <v>0</v>
      </c>
      <c r="X609" s="17"/>
      <c r="Y609" s="11"/>
    </row>
    <row r="610" spans="1:25" ht="11.25" customHeight="1">
      <c r="A610" s="202"/>
      <c r="B610" s="230"/>
      <c r="C610" s="76">
        <v>2</v>
      </c>
      <c r="D610" s="77">
        <v>0.3424</v>
      </c>
      <c r="E610" s="77">
        <v>0.1473</v>
      </c>
      <c r="F610" s="77">
        <v>0.0003</v>
      </c>
      <c r="G610" s="77">
        <v>0.0116</v>
      </c>
      <c r="H610" s="78">
        <v>0.0021</v>
      </c>
      <c r="I610" s="78">
        <v>0.0022</v>
      </c>
      <c r="J610" s="78">
        <v>0.0049</v>
      </c>
      <c r="K610" s="78">
        <v>0.0024</v>
      </c>
      <c r="L610" s="77">
        <v>0.0007</v>
      </c>
      <c r="M610" s="77">
        <v>0.0009</v>
      </c>
      <c r="N610" s="77">
        <v>0.0093</v>
      </c>
      <c r="O610" s="77">
        <f t="shared" si="30"/>
        <v>0.38239999999999996</v>
      </c>
      <c r="P610" s="77">
        <v>0.0322</v>
      </c>
      <c r="Q610" s="77">
        <v>0.0237</v>
      </c>
      <c r="R610" s="77">
        <v>0.0192</v>
      </c>
      <c r="S610" s="77">
        <v>0.8</v>
      </c>
      <c r="T610" s="94">
        <v>1.77</v>
      </c>
      <c r="U610" s="5">
        <v>0.97</v>
      </c>
      <c r="V610" s="16">
        <f t="shared" si="32"/>
        <v>1.77</v>
      </c>
      <c r="W610" s="16">
        <f t="shared" si="31"/>
        <v>0</v>
      </c>
      <c r="X610" s="17"/>
      <c r="Y610" s="11"/>
    </row>
    <row r="611" spans="1:25" ht="11.25" customHeight="1">
      <c r="A611" s="202"/>
      <c r="B611" s="230"/>
      <c r="C611" s="76">
        <v>3</v>
      </c>
      <c r="D611" s="77">
        <v>0.3424</v>
      </c>
      <c r="E611" s="77">
        <v>0.1473</v>
      </c>
      <c r="F611" s="77">
        <v>0.0003</v>
      </c>
      <c r="G611" s="77">
        <v>0.0116</v>
      </c>
      <c r="H611" s="78">
        <v>0.0021</v>
      </c>
      <c r="I611" s="78">
        <v>0.0022</v>
      </c>
      <c r="J611" s="78">
        <v>0.0049</v>
      </c>
      <c r="K611" s="78">
        <v>0.0024</v>
      </c>
      <c r="L611" s="77">
        <v>0.0007</v>
      </c>
      <c r="M611" s="77">
        <v>0.0009</v>
      </c>
      <c r="N611" s="77">
        <v>0.0093</v>
      </c>
      <c r="O611" s="77">
        <f t="shared" si="30"/>
        <v>0.34540000000000004</v>
      </c>
      <c r="P611" s="77">
        <v>0.0322</v>
      </c>
      <c r="Q611" s="77">
        <v>0.0237</v>
      </c>
      <c r="R611" s="77">
        <v>0.0192</v>
      </c>
      <c r="S611" s="77">
        <v>0.8</v>
      </c>
      <c r="T611" s="94">
        <v>1.733</v>
      </c>
      <c r="U611" s="5">
        <v>0.933</v>
      </c>
      <c r="V611" s="16">
        <f t="shared" si="32"/>
        <v>1.733</v>
      </c>
      <c r="W611" s="16">
        <f t="shared" si="31"/>
        <v>0</v>
      </c>
      <c r="X611" s="17"/>
      <c r="Y611" s="11"/>
    </row>
    <row r="612" spans="1:25" ht="11.25" customHeight="1">
      <c r="A612" s="202"/>
      <c r="B612" s="230"/>
      <c r="C612" s="76">
        <v>4</v>
      </c>
      <c r="D612" s="77">
        <v>0.34237678588551157</v>
      </c>
      <c r="E612" s="77">
        <v>0.14733771214881583</v>
      </c>
      <c r="F612" s="77">
        <v>0.00029868635535525937</v>
      </c>
      <c r="G612" s="77">
        <v>0.011648767858855116</v>
      </c>
      <c r="H612" s="78">
        <v>0.002073480678876211</v>
      </c>
      <c r="I612" s="78">
        <v>0.0022249146610413273</v>
      </c>
      <c r="J612" s="78">
        <v>0.004927428804295714</v>
      </c>
      <c r="K612" s="78">
        <v>0.0024345924825007192</v>
      </c>
      <c r="L612" s="77">
        <v>0.0007253811487199156</v>
      </c>
      <c r="M612" s="77">
        <v>0.0008533895867293126</v>
      </c>
      <c r="N612" s="77">
        <v>0.009301946495349506</v>
      </c>
      <c r="O612" s="77">
        <f t="shared" si="30"/>
        <v>0.3023590468884838</v>
      </c>
      <c r="P612" s="77">
        <v>0.03221545689903155</v>
      </c>
      <c r="Q612" s="77">
        <v>0.023681561031738425</v>
      </c>
      <c r="R612" s="77">
        <v>0.019201265701409533</v>
      </c>
      <c r="S612" s="77">
        <v>0.8</v>
      </c>
      <c r="T612" s="94">
        <v>1.69</v>
      </c>
      <c r="U612" s="5">
        <v>0.89</v>
      </c>
      <c r="V612" s="16">
        <f t="shared" si="32"/>
        <v>1.69</v>
      </c>
      <c r="W612" s="16">
        <f t="shared" si="31"/>
        <v>0</v>
      </c>
      <c r="X612" s="17"/>
      <c r="Y612" s="11"/>
    </row>
    <row r="613" spans="1:25" ht="11.25" customHeight="1">
      <c r="A613" s="202"/>
      <c r="B613" s="230"/>
      <c r="C613" s="76">
        <v>5</v>
      </c>
      <c r="D613" s="77">
        <v>0.3424</v>
      </c>
      <c r="E613" s="77">
        <v>0.1473</v>
      </c>
      <c r="F613" s="77">
        <v>0.0003</v>
      </c>
      <c r="G613" s="77">
        <v>0.0116</v>
      </c>
      <c r="H613" s="78">
        <v>0.0021</v>
      </c>
      <c r="I613" s="78">
        <v>0.0022</v>
      </c>
      <c r="J613" s="78">
        <v>0.0049</v>
      </c>
      <c r="K613" s="78">
        <v>0.0024</v>
      </c>
      <c r="L613" s="77">
        <v>0.0007</v>
      </c>
      <c r="M613" s="77">
        <v>0.0009</v>
      </c>
      <c r="N613" s="77">
        <v>0.0093</v>
      </c>
      <c r="O613" s="77">
        <f t="shared" si="30"/>
        <v>0.38739999999999986</v>
      </c>
      <c r="P613" s="77">
        <v>0.0322</v>
      </c>
      <c r="Q613" s="77">
        <v>0.0237</v>
      </c>
      <c r="R613" s="77">
        <v>0.0192</v>
      </c>
      <c r="S613" s="77">
        <v>0.8</v>
      </c>
      <c r="T613" s="94">
        <v>1.775</v>
      </c>
      <c r="U613" s="5">
        <v>0.975</v>
      </c>
      <c r="V613" s="16">
        <f t="shared" si="32"/>
        <v>1.775</v>
      </c>
      <c r="W613" s="16">
        <f t="shared" si="31"/>
        <v>0</v>
      </c>
      <c r="X613" s="17"/>
      <c r="Y613" s="11"/>
    </row>
    <row r="614" spans="1:25" ht="11.25" customHeight="1">
      <c r="A614" s="202"/>
      <c r="B614" s="230"/>
      <c r="C614" s="76">
        <v>6</v>
      </c>
      <c r="D614" s="77">
        <v>0.3424</v>
      </c>
      <c r="E614" s="77">
        <v>0.1473</v>
      </c>
      <c r="F614" s="77">
        <v>0.0003</v>
      </c>
      <c r="G614" s="77">
        <v>0.0116</v>
      </c>
      <c r="H614" s="78">
        <v>0.0021</v>
      </c>
      <c r="I614" s="78">
        <v>0.0022</v>
      </c>
      <c r="J614" s="78">
        <v>0.0049</v>
      </c>
      <c r="K614" s="78">
        <v>0.0024</v>
      </c>
      <c r="L614" s="77">
        <v>0.0007</v>
      </c>
      <c r="M614" s="77">
        <v>0.0009</v>
      </c>
      <c r="N614" s="77">
        <v>0.0093</v>
      </c>
      <c r="O614" s="77">
        <f t="shared" si="30"/>
        <v>0.4253999999999999</v>
      </c>
      <c r="P614" s="77">
        <v>0.0322</v>
      </c>
      <c r="Q614" s="77">
        <v>0.0237</v>
      </c>
      <c r="R614" s="77">
        <v>0.0192</v>
      </c>
      <c r="S614" s="77">
        <v>0.8</v>
      </c>
      <c r="T614" s="94">
        <v>1.813</v>
      </c>
      <c r="U614" s="5">
        <v>1.013</v>
      </c>
      <c r="V614" s="16">
        <f t="shared" si="32"/>
        <v>1.8130000000000002</v>
      </c>
      <c r="W614" s="16">
        <f t="shared" si="31"/>
        <v>0</v>
      </c>
      <c r="X614" s="17"/>
      <c r="Y614" s="11"/>
    </row>
    <row r="615" spans="1:25" ht="11.25" customHeight="1">
      <c r="A615" s="202">
        <v>111</v>
      </c>
      <c r="B615" s="230" t="s">
        <v>108</v>
      </c>
      <c r="C615" s="76">
        <v>1</v>
      </c>
      <c r="D615" s="77">
        <v>0.2911</v>
      </c>
      <c r="E615" s="77">
        <v>0.1485</v>
      </c>
      <c r="F615" s="77">
        <v>0.0003</v>
      </c>
      <c r="G615" s="77">
        <v>0.0149</v>
      </c>
      <c r="H615" s="78">
        <v>0.0028</v>
      </c>
      <c r="I615" s="78">
        <v>0.0025</v>
      </c>
      <c r="J615" s="78">
        <v>0.0068</v>
      </c>
      <c r="K615" s="78">
        <v>0.0027</v>
      </c>
      <c r="L615" s="77">
        <v>0.0007</v>
      </c>
      <c r="M615" s="77">
        <v>0.0009</v>
      </c>
      <c r="N615" s="77">
        <v>0.0089</v>
      </c>
      <c r="O615" s="77">
        <f t="shared" si="30"/>
        <v>0.5181999999999999</v>
      </c>
      <c r="P615" s="77">
        <v>0.0325</v>
      </c>
      <c r="Q615" s="77">
        <v>0.0193</v>
      </c>
      <c r="R615" s="77">
        <v>0.0197</v>
      </c>
      <c r="S615" s="77">
        <v>0.8</v>
      </c>
      <c r="T615" s="94">
        <v>1.855</v>
      </c>
      <c r="U615" s="5">
        <v>1.055</v>
      </c>
      <c r="V615" s="16">
        <f t="shared" si="32"/>
        <v>1.8550000000000002</v>
      </c>
      <c r="W615" s="16">
        <f t="shared" si="31"/>
        <v>0</v>
      </c>
      <c r="X615" s="17"/>
      <c r="Y615" s="11"/>
    </row>
    <row r="616" spans="1:25" ht="11.25" customHeight="1">
      <c r="A616" s="202"/>
      <c r="B616" s="230"/>
      <c r="C616" s="76">
        <v>2</v>
      </c>
      <c r="D616" s="77">
        <v>0.2911</v>
      </c>
      <c r="E616" s="77">
        <v>0.1485</v>
      </c>
      <c r="F616" s="77">
        <v>0.0003</v>
      </c>
      <c r="G616" s="77">
        <v>0.0149</v>
      </c>
      <c r="H616" s="78">
        <v>0.0028</v>
      </c>
      <c r="I616" s="78">
        <v>0.0025</v>
      </c>
      <c r="J616" s="78">
        <v>0.0068</v>
      </c>
      <c r="K616" s="78">
        <v>0.0027</v>
      </c>
      <c r="L616" s="77">
        <v>0.0007</v>
      </c>
      <c r="M616" s="77">
        <v>0.0009</v>
      </c>
      <c r="N616" s="77">
        <v>0.0089</v>
      </c>
      <c r="O616" s="77">
        <f t="shared" si="30"/>
        <v>0.4331999999999999</v>
      </c>
      <c r="P616" s="77">
        <v>0.0325</v>
      </c>
      <c r="Q616" s="77">
        <v>0.0193</v>
      </c>
      <c r="R616" s="77">
        <v>0.0197</v>
      </c>
      <c r="S616" s="77">
        <v>0.8</v>
      </c>
      <c r="T616" s="94">
        <v>1.77</v>
      </c>
      <c r="U616" s="5">
        <v>0.97</v>
      </c>
      <c r="V616" s="16">
        <f t="shared" si="32"/>
        <v>1.77</v>
      </c>
      <c r="W616" s="16">
        <f t="shared" si="31"/>
        <v>0</v>
      </c>
      <c r="X616" s="17"/>
      <c r="Y616" s="11"/>
    </row>
    <row r="617" spans="1:25" ht="11.25" customHeight="1">
      <c r="A617" s="202"/>
      <c r="B617" s="230"/>
      <c r="C617" s="76">
        <v>3</v>
      </c>
      <c r="D617" s="77">
        <v>0.2911</v>
      </c>
      <c r="E617" s="77">
        <v>0.1485</v>
      </c>
      <c r="F617" s="77">
        <v>0.0003</v>
      </c>
      <c r="G617" s="77">
        <v>0.0149</v>
      </c>
      <c r="H617" s="78">
        <v>0.0028</v>
      </c>
      <c r="I617" s="78">
        <v>0.0025</v>
      </c>
      <c r="J617" s="78">
        <v>0.0068</v>
      </c>
      <c r="K617" s="78">
        <v>0.0027</v>
      </c>
      <c r="L617" s="77">
        <v>0.0007</v>
      </c>
      <c r="M617" s="77">
        <v>0.0009</v>
      </c>
      <c r="N617" s="77">
        <v>0.0089</v>
      </c>
      <c r="O617" s="77">
        <f t="shared" si="30"/>
        <v>0.3962</v>
      </c>
      <c r="P617" s="77">
        <v>0.0325</v>
      </c>
      <c r="Q617" s="77">
        <v>0.0193</v>
      </c>
      <c r="R617" s="77">
        <v>0.0197</v>
      </c>
      <c r="S617" s="77">
        <v>0.8</v>
      </c>
      <c r="T617" s="94">
        <v>1.733</v>
      </c>
      <c r="U617" s="5">
        <v>0.933</v>
      </c>
      <c r="V617" s="16">
        <f t="shared" si="32"/>
        <v>1.733</v>
      </c>
      <c r="W617" s="16">
        <f t="shared" si="31"/>
        <v>0</v>
      </c>
      <c r="X617" s="17"/>
      <c r="Y617" s="11"/>
    </row>
    <row r="618" spans="1:25" ht="11.25" customHeight="1">
      <c r="A618" s="202"/>
      <c r="B618" s="230"/>
      <c r="C618" s="76">
        <v>4</v>
      </c>
      <c r="D618" s="77">
        <v>0.2911431763172593</v>
      </c>
      <c r="E618" s="77">
        <v>0.14847142059206847</v>
      </c>
      <c r="F618" s="77">
        <v>0.0003314094209644386</v>
      </c>
      <c r="G618" s="77">
        <v>0.014871997765779181</v>
      </c>
      <c r="H618" s="78">
        <v>0.0028152779106291625</v>
      </c>
      <c r="I618" s="78">
        <v>0.0025089138062500773</v>
      </c>
      <c r="J618" s="78">
        <v>0.006823293742190489</v>
      </c>
      <c r="K618" s="78">
        <v>0.0027230712384373993</v>
      </c>
      <c r="L618" s="77">
        <v>0.0007456711971699868</v>
      </c>
      <c r="M618" s="77">
        <v>0.0008699497300316511</v>
      </c>
      <c r="N618" s="77">
        <v>0.008948054366039841</v>
      </c>
      <c r="O618" s="77">
        <f t="shared" si="30"/>
        <v>0.35311673803760935</v>
      </c>
      <c r="P618" s="77">
        <v>0.03247812325451498</v>
      </c>
      <c r="Q618" s="77">
        <v>0.019304598771178547</v>
      </c>
      <c r="R618" s="77">
        <v>0.019718860547384098</v>
      </c>
      <c r="S618" s="77">
        <v>0.8</v>
      </c>
      <c r="T618" s="94">
        <v>1.69</v>
      </c>
      <c r="U618" s="5">
        <v>0.89</v>
      </c>
      <c r="V618" s="16">
        <f t="shared" si="32"/>
        <v>1.69</v>
      </c>
      <c r="W618" s="16">
        <f t="shared" si="31"/>
        <v>0</v>
      </c>
      <c r="X618" s="17"/>
      <c r="Y618" s="11"/>
    </row>
    <row r="619" spans="1:25" ht="11.25" customHeight="1">
      <c r="A619" s="202"/>
      <c r="B619" s="230"/>
      <c r="C619" s="76">
        <v>5</v>
      </c>
      <c r="D619" s="77">
        <v>0.2911</v>
      </c>
      <c r="E619" s="77">
        <v>0.1485</v>
      </c>
      <c r="F619" s="77">
        <v>0.0003</v>
      </c>
      <c r="G619" s="77">
        <v>0.0149</v>
      </c>
      <c r="H619" s="78">
        <v>0.0028</v>
      </c>
      <c r="I619" s="78">
        <v>0.0025</v>
      </c>
      <c r="J619" s="78">
        <v>0.0068</v>
      </c>
      <c r="K619" s="78">
        <v>0.0027</v>
      </c>
      <c r="L619" s="77">
        <v>0.0007</v>
      </c>
      <c r="M619" s="77">
        <v>0.0009</v>
      </c>
      <c r="N619" s="77">
        <v>0.0089</v>
      </c>
      <c r="O619" s="77">
        <f t="shared" si="30"/>
        <v>0.4381999999999998</v>
      </c>
      <c r="P619" s="77">
        <v>0.0325</v>
      </c>
      <c r="Q619" s="77">
        <v>0.0193</v>
      </c>
      <c r="R619" s="77">
        <v>0.0197</v>
      </c>
      <c r="S619" s="77">
        <v>0.8</v>
      </c>
      <c r="T619" s="94">
        <v>1.775</v>
      </c>
      <c r="U619" s="5">
        <v>0.975</v>
      </c>
      <c r="V619" s="16">
        <f t="shared" si="32"/>
        <v>1.775</v>
      </c>
      <c r="W619" s="16">
        <f t="shared" si="31"/>
        <v>0</v>
      </c>
      <c r="X619" s="17"/>
      <c r="Y619" s="11"/>
    </row>
    <row r="620" spans="1:25" ht="11.25" customHeight="1">
      <c r="A620" s="202"/>
      <c r="B620" s="230"/>
      <c r="C620" s="76">
        <v>6</v>
      </c>
      <c r="D620" s="77">
        <v>0.2911</v>
      </c>
      <c r="E620" s="77">
        <v>0.1485</v>
      </c>
      <c r="F620" s="77">
        <v>0.0003</v>
      </c>
      <c r="G620" s="77">
        <v>0.0149</v>
      </c>
      <c r="H620" s="78">
        <v>0.0028</v>
      </c>
      <c r="I620" s="78">
        <v>0.0025</v>
      </c>
      <c r="J620" s="78">
        <v>0.0068</v>
      </c>
      <c r="K620" s="78">
        <v>0.0027</v>
      </c>
      <c r="L620" s="77">
        <v>0.0007</v>
      </c>
      <c r="M620" s="77">
        <v>0.0009</v>
      </c>
      <c r="N620" s="77">
        <v>0.0089</v>
      </c>
      <c r="O620" s="77">
        <f t="shared" si="30"/>
        <v>0.47619999999999985</v>
      </c>
      <c r="P620" s="77">
        <v>0.0325</v>
      </c>
      <c r="Q620" s="77">
        <v>0.0193</v>
      </c>
      <c r="R620" s="77">
        <v>0.0197</v>
      </c>
      <c r="S620" s="77">
        <v>0.8</v>
      </c>
      <c r="T620" s="94">
        <v>1.813</v>
      </c>
      <c r="U620" s="5">
        <v>1.013</v>
      </c>
      <c r="V620" s="16">
        <f t="shared" si="32"/>
        <v>1.813</v>
      </c>
      <c r="W620" s="16">
        <f t="shared" si="31"/>
        <v>0</v>
      </c>
      <c r="X620" s="17"/>
      <c r="Y620" s="11"/>
    </row>
    <row r="621" spans="1:25" ht="11.25" customHeight="1">
      <c r="A621" s="202">
        <v>112</v>
      </c>
      <c r="B621" s="230" t="s">
        <v>109</v>
      </c>
      <c r="C621" s="76">
        <v>1</v>
      </c>
      <c r="D621" s="77">
        <v>0.1105</v>
      </c>
      <c r="E621" s="77">
        <v>0.1548</v>
      </c>
      <c r="F621" s="77">
        <v>0.0004</v>
      </c>
      <c r="G621" s="77">
        <v>0.0496</v>
      </c>
      <c r="H621" s="78">
        <v>0.0064</v>
      </c>
      <c r="I621" s="78">
        <v>0.0064</v>
      </c>
      <c r="J621" s="78">
        <v>0.0307</v>
      </c>
      <c r="K621" s="78">
        <v>0.0061</v>
      </c>
      <c r="L621" s="77">
        <v>0.0005</v>
      </c>
      <c r="M621" s="77">
        <v>0.0006</v>
      </c>
      <c r="N621" s="77">
        <v>0.0141</v>
      </c>
      <c r="O621" s="77">
        <f t="shared" si="30"/>
        <v>0.6575</v>
      </c>
      <c r="P621" s="77">
        <v>0.0123</v>
      </c>
      <c r="Q621" s="77">
        <v>0.0301</v>
      </c>
      <c r="R621" s="77">
        <v>0.0226</v>
      </c>
      <c r="S621" s="77">
        <v>0.8</v>
      </c>
      <c r="T621" s="94">
        <v>1.853</v>
      </c>
      <c r="U621" s="5">
        <v>1.053</v>
      </c>
      <c r="V621" s="16">
        <f t="shared" si="32"/>
        <v>1.853</v>
      </c>
      <c r="W621" s="16">
        <f t="shared" si="31"/>
        <v>0</v>
      </c>
      <c r="X621" s="17"/>
      <c r="Y621" s="11"/>
    </row>
    <row r="622" spans="1:25" ht="11.25" customHeight="1">
      <c r="A622" s="202"/>
      <c r="B622" s="230"/>
      <c r="C622" s="76">
        <v>2</v>
      </c>
      <c r="D622" s="77">
        <v>0.1105</v>
      </c>
      <c r="E622" s="77">
        <v>0.1548</v>
      </c>
      <c r="F622" s="77">
        <v>0.0004</v>
      </c>
      <c r="G622" s="77">
        <v>0.0496</v>
      </c>
      <c r="H622" s="78">
        <v>0.0064</v>
      </c>
      <c r="I622" s="78">
        <v>0.0064</v>
      </c>
      <c r="J622" s="78">
        <v>0.0307</v>
      </c>
      <c r="K622" s="78">
        <v>0.0061</v>
      </c>
      <c r="L622" s="77">
        <v>0.0005</v>
      </c>
      <c r="M622" s="77">
        <v>0.0006</v>
      </c>
      <c r="N622" s="77">
        <v>0.0141</v>
      </c>
      <c r="O622" s="77">
        <f t="shared" si="30"/>
        <v>0.5725</v>
      </c>
      <c r="P622" s="77">
        <v>0.0123</v>
      </c>
      <c r="Q622" s="77">
        <v>0.0301</v>
      </c>
      <c r="R622" s="77">
        <v>0.0226</v>
      </c>
      <c r="S622" s="77">
        <v>0.8</v>
      </c>
      <c r="T622" s="94">
        <v>1.768</v>
      </c>
      <c r="U622" s="5">
        <v>0.968</v>
      </c>
      <c r="V622" s="16">
        <f t="shared" si="32"/>
        <v>1.768</v>
      </c>
      <c r="W622" s="16">
        <f t="shared" si="31"/>
        <v>0</v>
      </c>
      <c r="X622" s="17"/>
      <c r="Y622" s="11"/>
    </row>
    <row r="623" spans="1:25" ht="11.25" customHeight="1">
      <c r="A623" s="202"/>
      <c r="B623" s="230"/>
      <c r="C623" s="76">
        <v>3</v>
      </c>
      <c r="D623" s="77">
        <v>0.1105</v>
      </c>
      <c r="E623" s="77">
        <v>0.1548</v>
      </c>
      <c r="F623" s="77">
        <v>0.0004</v>
      </c>
      <c r="G623" s="77">
        <v>0.0496</v>
      </c>
      <c r="H623" s="78">
        <v>0.0064</v>
      </c>
      <c r="I623" s="78">
        <v>0.0064</v>
      </c>
      <c r="J623" s="78">
        <v>0.0307</v>
      </c>
      <c r="K623" s="78">
        <v>0.0061</v>
      </c>
      <c r="L623" s="77">
        <v>0.0005</v>
      </c>
      <c r="M623" s="77">
        <v>0.0006</v>
      </c>
      <c r="N623" s="77">
        <v>0.0141</v>
      </c>
      <c r="O623" s="77">
        <f t="shared" si="30"/>
        <v>0.5355000000000001</v>
      </c>
      <c r="P623" s="77">
        <v>0.0123</v>
      </c>
      <c r="Q623" s="77">
        <v>0.0301</v>
      </c>
      <c r="R623" s="77">
        <v>0.0226</v>
      </c>
      <c r="S623" s="77">
        <v>0.8</v>
      </c>
      <c r="T623" s="94">
        <v>1.731</v>
      </c>
      <c r="U623" s="5">
        <v>0.931</v>
      </c>
      <c r="V623" s="16">
        <f t="shared" si="32"/>
        <v>1.731</v>
      </c>
      <c r="W623" s="16">
        <f t="shared" si="31"/>
        <v>0</v>
      </c>
      <c r="X623" s="17"/>
      <c r="Y623" s="11"/>
    </row>
    <row r="624" spans="1:25" ht="11.25" customHeight="1">
      <c r="A624" s="202"/>
      <c r="B624" s="230"/>
      <c r="C624" s="76">
        <v>4</v>
      </c>
      <c r="D624" s="77">
        <v>0.11052430513040287</v>
      </c>
      <c r="E624" s="77">
        <v>0.15483188441288115</v>
      </c>
      <c r="F624" s="77">
        <v>0.0003805558956777275</v>
      </c>
      <c r="G624" s="77">
        <v>0.049580996694012495</v>
      </c>
      <c r="H624" s="78">
        <v>0.006377529447853746</v>
      </c>
      <c r="I624" s="78">
        <v>0.006377529447853746</v>
      </c>
      <c r="J624" s="78">
        <v>0.03072223555945098</v>
      </c>
      <c r="K624" s="78">
        <v>0.00610973272142754</v>
      </c>
      <c r="L624" s="77">
        <v>0.0005436512795396108</v>
      </c>
      <c r="M624" s="77">
        <v>0.0005980164074935718</v>
      </c>
      <c r="N624" s="77">
        <v>0.014134933268029877</v>
      </c>
      <c r="O624" s="77">
        <f t="shared" si="30"/>
        <v>0.4923849638790254</v>
      </c>
      <c r="P624" s="77">
        <v>0.012286518917595201</v>
      </c>
      <c r="Q624" s="77">
        <v>0.030118280886494434</v>
      </c>
      <c r="R624" s="77">
        <v>0.022615893228847807</v>
      </c>
      <c r="S624" s="77">
        <v>0.8</v>
      </c>
      <c r="T624" s="94">
        <v>1.6880000000000002</v>
      </c>
      <c r="U624" s="5">
        <v>0.888</v>
      </c>
      <c r="V624" s="16">
        <f t="shared" si="32"/>
        <v>1.6880000000000002</v>
      </c>
      <c r="W624" s="16">
        <f t="shared" si="31"/>
        <v>0</v>
      </c>
      <c r="X624" s="17"/>
      <c r="Y624" s="11"/>
    </row>
    <row r="625" spans="1:25" ht="11.25" customHeight="1">
      <c r="A625" s="202"/>
      <c r="B625" s="230"/>
      <c r="C625" s="76">
        <v>5</v>
      </c>
      <c r="D625" s="77">
        <v>0.1105</v>
      </c>
      <c r="E625" s="77">
        <v>0.1548</v>
      </c>
      <c r="F625" s="77">
        <v>0.0004</v>
      </c>
      <c r="G625" s="77">
        <v>0.0496</v>
      </c>
      <c r="H625" s="78">
        <v>0.0064</v>
      </c>
      <c r="I625" s="78">
        <v>0.0064</v>
      </c>
      <c r="J625" s="78">
        <v>0.0307</v>
      </c>
      <c r="K625" s="78">
        <v>0.0061</v>
      </c>
      <c r="L625" s="77">
        <v>0.0005</v>
      </c>
      <c r="M625" s="77">
        <v>0.0006</v>
      </c>
      <c r="N625" s="77">
        <v>0.0141</v>
      </c>
      <c r="O625" s="77">
        <f t="shared" si="30"/>
        <v>0.5775000000000001</v>
      </c>
      <c r="P625" s="77">
        <v>0.0123</v>
      </c>
      <c r="Q625" s="77">
        <v>0.0301</v>
      </c>
      <c r="R625" s="77">
        <v>0.0226</v>
      </c>
      <c r="S625" s="77">
        <v>0.8</v>
      </c>
      <c r="T625" s="94">
        <v>1.7730000000000001</v>
      </c>
      <c r="U625" s="5">
        <v>0.973</v>
      </c>
      <c r="V625" s="16">
        <f t="shared" si="32"/>
        <v>1.7730000000000001</v>
      </c>
      <c r="W625" s="16">
        <f t="shared" si="31"/>
        <v>0</v>
      </c>
      <c r="X625" s="17"/>
      <c r="Y625" s="11"/>
    </row>
    <row r="626" spans="1:25" ht="11.25" customHeight="1">
      <c r="A626" s="202"/>
      <c r="B626" s="230"/>
      <c r="C626" s="76">
        <v>6</v>
      </c>
      <c r="D626" s="77">
        <v>0.1105</v>
      </c>
      <c r="E626" s="77">
        <v>0.1548</v>
      </c>
      <c r="F626" s="77">
        <v>0.0004</v>
      </c>
      <c r="G626" s="77">
        <v>0.0496</v>
      </c>
      <c r="H626" s="78">
        <v>0.0064</v>
      </c>
      <c r="I626" s="78">
        <v>0.0064</v>
      </c>
      <c r="J626" s="78">
        <v>0.0307</v>
      </c>
      <c r="K626" s="78">
        <v>0.0061</v>
      </c>
      <c r="L626" s="77">
        <v>0.0005</v>
      </c>
      <c r="M626" s="77">
        <v>0.0006</v>
      </c>
      <c r="N626" s="77">
        <v>0.0141</v>
      </c>
      <c r="O626" s="77">
        <f t="shared" si="30"/>
        <v>0.6154999999999999</v>
      </c>
      <c r="P626" s="77">
        <v>0.0123</v>
      </c>
      <c r="Q626" s="77">
        <v>0.0301</v>
      </c>
      <c r="R626" s="77">
        <v>0.0226</v>
      </c>
      <c r="S626" s="77">
        <v>0.8</v>
      </c>
      <c r="T626" s="94">
        <v>1.811</v>
      </c>
      <c r="U626" s="5">
        <v>1.011</v>
      </c>
      <c r="V626" s="16">
        <f t="shared" si="32"/>
        <v>1.811</v>
      </c>
      <c r="W626" s="16">
        <f t="shared" si="31"/>
        <v>0</v>
      </c>
      <c r="X626" s="17"/>
      <c r="Y626" s="11"/>
    </row>
    <row r="627" spans="1:25" ht="11.25" customHeight="1">
      <c r="A627" s="202">
        <v>113</v>
      </c>
      <c r="B627" s="230" t="s">
        <v>110</v>
      </c>
      <c r="C627" s="76">
        <v>1</v>
      </c>
      <c r="D627" s="77">
        <v>0.3235</v>
      </c>
      <c r="E627" s="77">
        <v>0.1434</v>
      </c>
      <c r="F627" s="77">
        <v>0.0002</v>
      </c>
      <c r="G627" s="77">
        <v>0.0235</v>
      </c>
      <c r="H627" s="78">
        <v>0.0037</v>
      </c>
      <c r="I627" s="78">
        <v>0.0037</v>
      </c>
      <c r="J627" s="78">
        <v>0.0129</v>
      </c>
      <c r="K627" s="78">
        <v>0.0033</v>
      </c>
      <c r="L627" s="77">
        <v>0.0004</v>
      </c>
      <c r="M627" s="77">
        <v>0.0005</v>
      </c>
      <c r="N627" s="77">
        <v>0.0078</v>
      </c>
      <c r="O627" s="77">
        <f t="shared" si="30"/>
        <v>0.4796999999999999</v>
      </c>
      <c r="P627" s="77">
        <v>0.0361</v>
      </c>
      <c r="Q627" s="77">
        <v>0.0179</v>
      </c>
      <c r="R627" s="77">
        <v>0</v>
      </c>
      <c r="S627" s="77">
        <v>0</v>
      </c>
      <c r="T627" s="94">
        <v>1.033</v>
      </c>
      <c r="U627" s="5">
        <v>1.033</v>
      </c>
      <c r="V627" s="16">
        <f t="shared" si="32"/>
        <v>1.033</v>
      </c>
      <c r="W627" s="16">
        <f t="shared" si="31"/>
        <v>0</v>
      </c>
      <c r="X627" s="17"/>
      <c r="Y627" s="11"/>
    </row>
    <row r="628" spans="1:25" ht="11.25" customHeight="1">
      <c r="A628" s="202"/>
      <c r="B628" s="230"/>
      <c r="C628" s="76">
        <v>2</v>
      </c>
      <c r="D628" s="77">
        <v>0.3235</v>
      </c>
      <c r="E628" s="77">
        <v>0.1434</v>
      </c>
      <c r="F628" s="77">
        <v>0.0002</v>
      </c>
      <c r="G628" s="77">
        <v>0.0235</v>
      </c>
      <c r="H628" s="78">
        <v>0.0037</v>
      </c>
      <c r="I628" s="78">
        <v>0.0037</v>
      </c>
      <c r="J628" s="78">
        <v>0.0129</v>
      </c>
      <c r="K628" s="78">
        <v>0.0033</v>
      </c>
      <c r="L628" s="77">
        <v>0.0004</v>
      </c>
      <c r="M628" s="77">
        <v>0.0005</v>
      </c>
      <c r="N628" s="77">
        <v>0.0078</v>
      </c>
      <c r="O628" s="77">
        <f t="shared" si="30"/>
        <v>0.39469999999999994</v>
      </c>
      <c r="P628" s="77">
        <v>0.0361</v>
      </c>
      <c r="Q628" s="77">
        <v>0.0179</v>
      </c>
      <c r="R628" s="77">
        <v>0</v>
      </c>
      <c r="S628" s="77">
        <v>0</v>
      </c>
      <c r="T628" s="94">
        <v>0.948</v>
      </c>
      <c r="U628" s="5">
        <v>0.948</v>
      </c>
      <c r="V628" s="16">
        <f t="shared" si="32"/>
        <v>0.948</v>
      </c>
      <c r="W628" s="16">
        <f t="shared" si="31"/>
        <v>0</v>
      </c>
      <c r="X628" s="17"/>
      <c r="Y628" s="11"/>
    </row>
    <row r="629" spans="1:25" ht="11.25" customHeight="1">
      <c r="A629" s="202"/>
      <c r="B629" s="230"/>
      <c r="C629" s="76">
        <v>3</v>
      </c>
      <c r="D629" s="77">
        <v>0.3235</v>
      </c>
      <c r="E629" s="77">
        <v>0.1434</v>
      </c>
      <c r="F629" s="77">
        <v>0.0002</v>
      </c>
      <c r="G629" s="77">
        <v>0.0235</v>
      </c>
      <c r="H629" s="78">
        <v>0.0037</v>
      </c>
      <c r="I629" s="78">
        <v>0.0037</v>
      </c>
      <c r="J629" s="78">
        <v>0.0129</v>
      </c>
      <c r="K629" s="78">
        <v>0.0033</v>
      </c>
      <c r="L629" s="77">
        <v>0.0004</v>
      </c>
      <c r="M629" s="77">
        <v>0.0005</v>
      </c>
      <c r="N629" s="77">
        <v>0.0078</v>
      </c>
      <c r="O629" s="77">
        <f t="shared" si="30"/>
        <v>0.3577</v>
      </c>
      <c r="P629" s="77">
        <v>0.0361</v>
      </c>
      <c r="Q629" s="77">
        <v>0.0179</v>
      </c>
      <c r="R629" s="77">
        <v>0</v>
      </c>
      <c r="S629" s="77">
        <v>0</v>
      </c>
      <c r="T629" s="94">
        <v>0.911</v>
      </c>
      <c r="U629" s="5">
        <v>0.911</v>
      </c>
      <c r="V629" s="16">
        <f t="shared" si="32"/>
        <v>0.911</v>
      </c>
      <c r="W629" s="16">
        <f t="shared" si="31"/>
        <v>0</v>
      </c>
      <c r="X629" s="17"/>
      <c r="Y629" s="11"/>
    </row>
    <row r="630" spans="1:25" ht="11.25" customHeight="1">
      <c r="A630" s="202"/>
      <c r="B630" s="230"/>
      <c r="C630" s="76">
        <v>4</v>
      </c>
      <c r="D630" s="77">
        <v>0.32348925827872055</v>
      </c>
      <c r="E630" s="77">
        <v>0.14337954081854087</v>
      </c>
      <c r="F630" s="77">
        <v>0.00022603185625623886</v>
      </c>
      <c r="G630" s="77">
        <v>0.02354498502669155</v>
      </c>
      <c r="H630" s="78">
        <v>0.0036958072188096793</v>
      </c>
      <c r="I630" s="78">
        <v>0.0036958072188096793</v>
      </c>
      <c r="J630" s="78">
        <v>0.012861126459337699</v>
      </c>
      <c r="K630" s="78">
        <v>0.003309502321496239</v>
      </c>
      <c r="L630" s="77">
        <v>0.0004143917364697713</v>
      </c>
      <c r="M630" s="77">
        <v>0.0004897356885551842</v>
      </c>
      <c r="N630" s="77">
        <v>0.007760427064797534</v>
      </c>
      <c r="O630" s="77">
        <f t="shared" si="30"/>
        <v>0.3146740158847271</v>
      </c>
      <c r="P630" s="77">
        <v>0.03608975304891281</v>
      </c>
      <c r="Q630" s="77">
        <v>0.017931860596328286</v>
      </c>
      <c r="R630" s="77">
        <v>0</v>
      </c>
      <c r="S630" s="77">
        <v>0</v>
      </c>
      <c r="T630" s="94">
        <v>0.868</v>
      </c>
      <c r="U630" s="5">
        <v>0.868</v>
      </c>
      <c r="V630" s="16">
        <f t="shared" si="32"/>
        <v>0.8679999999999999</v>
      </c>
      <c r="W630" s="16">
        <f t="shared" si="31"/>
        <v>0</v>
      </c>
      <c r="X630" s="17"/>
      <c r="Y630" s="11"/>
    </row>
    <row r="631" spans="1:25" ht="11.25" customHeight="1">
      <c r="A631" s="202"/>
      <c r="B631" s="230"/>
      <c r="C631" s="76">
        <v>5</v>
      </c>
      <c r="D631" s="77">
        <v>0.3235</v>
      </c>
      <c r="E631" s="77">
        <v>0.1434</v>
      </c>
      <c r="F631" s="77">
        <v>0.0002</v>
      </c>
      <c r="G631" s="77">
        <v>0.0235</v>
      </c>
      <c r="H631" s="78">
        <v>0.0037</v>
      </c>
      <c r="I631" s="78">
        <v>0.0037</v>
      </c>
      <c r="J631" s="78">
        <v>0.0129</v>
      </c>
      <c r="K631" s="78">
        <v>0.0033</v>
      </c>
      <c r="L631" s="77">
        <v>0.0004</v>
      </c>
      <c r="M631" s="77">
        <v>0.0005</v>
      </c>
      <c r="N631" s="77">
        <v>0.0078</v>
      </c>
      <c r="O631" s="77">
        <f t="shared" si="30"/>
        <v>0.39969999999999994</v>
      </c>
      <c r="P631" s="77">
        <v>0.0361</v>
      </c>
      <c r="Q631" s="77">
        <v>0.0179</v>
      </c>
      <c r="R631" s="77">
        <v>0</v>
      </c>
      <c r="S631" s="77">
        <v>0</v>
      </c>
      <c r="T631" s="94">
        <v>0.953</v>
      </c>
      <c r="U631" s="5">
        <v>0.953</v>
      </c>
      <c r="V631" s="16">
        <f t="shared" si="32"/>
        <v>0.953</v>
      </c>
      <c r="W631" s="16">
        <f t="shared" si="31"/>
        <v>0</v>
      </c>
      <c r="X631" s="17"/>
      <c r="Y631" s="11"/>
    </row>
    <row r="632" spans="1:25" ht="11.25" customHeight="1">
      <c r="A632" s="202"/>
      <c r="B632" s="230"/>
      <c r="C632" s="76">
        <v>6</v>
      </c>
      <c r="D632" s="77">
        <v>0.3235</v>
      </c>
      <c r="E632" s="77">
        <v>0.1434</v>
      </c>
      <c r="F632" s="77">
        <v>0.0002</v>
      </c>
      <c r="G632" s="77">
        <v>0.0235</v>
      </c>
      <c r="H632" s="78">
        <v>0.0037</v>
      </c>
      <c r="I632" s="78">
        <v>0.0037</v>
      </c>
      <c r="J632" s="78">
        <v>0.0129</v>
      </c>
      <c r="K632" s="78">
        <v>0.0033</v>
      </c>
      <c r="L632" s="77">
        <v>0.0004</v>
      </c>
      <c r="M632" s="77">
        <v>0.0005</v>
      </c>
      <c r="N632" s="77">
        <v>0.0078</v>
      </c>
      <c r="O632" s="77">
        <f t="shared" si="30"/>
        <v>0.4377</v>
      </c>
      <c r="P632" s="77">
        <v>0.0361</v>
      </c>
      <c r="Q632" s="77">
        <v>0.0179</v>
      </c>
      <c r="R632" s="77">
        <v>0</v>
      </c>
      <c r="S632" s="77">
        <v>0</v>
      </c>
      <c r="T632" s="94">
        <v>0.991</v>
      </c>
      <c r="U632" s="5">
        <v>0.991</v>
      </c>
      <c r="V632" s="16">
        <f t="shared" si="32"/>
        <v>0.991</v>
      </c>
      <c r="W632" s="16">
        <f t="shared" si="31"/>
        <v>0</v>
      </c>
      <c r="X632" s="17"/>
      <c r="Y632" s="11"/>
    </row>
    <row r="633" spans="1:25" ht="11.25" customHeight="1">
      <c r="A633" s="202">
        <v>114</v>
      </c>
      <c r="B633" s="230" t="s">
        <v>111</v>
      </c>
      <c r="C633" s="76">
        <v>1</v>
      </c>
      <c r="D633" s="77">
        <v>0.1104</v>
      </c>
      <c r="E633" s="77">
        <v>0.1547</v>
      </c>
      <c r="F633" s="77">
        <v>0.0004</v>
      </c>
      <c r="G633" s="77">
        <v>0.0476</v>
      </c>
      <c r="H633" s="78">
        <v>0.0066</v>
      </c>
      <c r="I633" s="78">
        <v>0.0066</v>
      </c>
      <c r="J633" s="78">
        <v>0.0283</v>
      </c>
      <c r="K633" s="78">
        <v>0.0061</v>
      </c>
      <c r="L633" s="77">
        <v>0.0006</v>
      </c>
      <c r="M633" s="77">
        <v>0.0006</v>
      </c>
      <c r="N633" s="77">
        <v>0.0145</v>
      </c>
      <c r="O633" s="77">
        <f t="shared" si="30"/>
        <v>0.6615</v>
      </c>
      <c r="P633" s="77">
        <v>0.0123</v>
      </c>
      <c r="Q633" s="77">
        <v>0.0304</v>
      </c>
      <c r="R633" s="77">
        <v>0</v>
      </c>
      <c r="S633" s="77">
        <v>0</v>
      </c>
      <c r="T633" s="94">
        <v>1.033</v>
      </c>
      <c r="U633" s="5">
        <v>1.033</v>
      </c>
      <c r="V633" s="16">
        <f t="shared" si="32"/>
        <v>1.033</v>
      </c>
      <c r="W633" s="16">
        <f t="shared" si="31"/>
        <v>0</v>
      </c>
      <c r="X633" s="17"/>
      <c r="Y633" s="11"/>
    </row>
    <row r="634" spans="1:25" ht="11.25" customHeight="1">
      <c r="A634" s="202"/>
      <c r="B634" s="230"/>
      <c r="C634" s="76">
        <v>2</v>
      </c>
      <c r="D634" s="77">
        <v>0.1104</v>
      </c>
      <c r="E634" s="77">
        <v>0.1547</v>
      </c>
      <c r="F634" s="77">
        <v>0.0004</v>
      </c>
      <c r="G634" s="77">
        <v>0.0476</v>
      </c>
      <c r="H634" s="78">
        <v>0.0066</v>
      </c>
      <c r="I634" s="78">
        <v>0.0066</v>
      </c>
      <c r="J634" s="78">
        <v>0.0283</v>
      </c>
      <c r="K634" s="78">
        <v>0.0061</v>
      </c>
      <c r="L634" s="77">
        <v>0.0006</v>
      </c>
      <c r="M634" s="77">
        <v>0.0006</v>
      </c>
      <c r="N634" s="77">
        <v>0.0145</v>
      </c>
      <c r="O634" s="77">
        <f t="shared" si="30"/>
        <v>0.5765</v>
      </c>
      <c r="P634" s="77">
        <v>0.0123</v>
      </c>
      <c r="Q634" s="77">
        <v>0.0304</v>
      </c>
      <c r="R634" s="77">
        <v>0</v>
      </c>
      <c r="S634" s="77">
        <v>0</v>
      </c>
      <c r="T634" s="94">
        <v>0.948</v>
      </c>
      <c r="U634" s="5">
        <v>0.948</v>
      </c>
      <c r="V634" s="16">
        <f t="shared" si="32"/>
        <v>0.948</v>
      </c>
      <c r="W634" s="16">
        <f t="shared" si="31"/>
        <v>0</v>
      </c>
      <c r="X634" s="17"/>
      <c r="Y634" s="11"/>
    </row>
    <row r="635" spans="1:25" ht="11.25" customHeight="1">
      <c r="A635" s="202"/>
      <c r="B635" s="230"/>
      <c r="C635" s="76">
        <v>3</v>
      </c>
      <c r="D635" s="77">
        <v>0.1104</v>
      </c>
      <c r="E635" s="77">
        <v>0.1547</v>
      </c>
      <c r="F635" s="77">
        <v>0.0004</v>
      </c>
      <c r="G635" s="77">
        <v>0.0476</v>
      </c>
      <c r="H635" s="78">
        <v>0.0066</v>
      </c>
      <c r="I635" s="78">
        <v>0.0066</v>
      </c>
      <c r="J635" s="78">
        <v>0.0283</v>
      </c>
      <c r="K635" s="78">
        <v>0.0061</v>
      </c>
      <c r="L635" s="77">
        <v>0.0006</v>
      </c>
      <c r="M635" s="77">
        <v>0.0006</v>
      </c>
      <c r="N635" s="77">
        <v>0.0145</v>
      </c>
      <c r="O635" s="77">
        <f t="shared" si="30"/>
        <v>0.5395000000000001</v>
      </c>
      <c r="P635" s="77">
        <v>0.0123</v>
      </c>
      <c r="Q635" s="77">
        <v>0.0304</v>
      </c>
      <c r="R635" s="77">
        <v>0</v>
      </c>
      <c r="S635" s="77">
        <v>0</v>
      </c>
      <c r="T635" s="94">
        <v>0.911</v>
      </c>
      <c r="U635" s="5">
        <v>0.911</v>
      </c>
      <c r="V635" s="16">
        <f t="shared" si="32"/>
        <v>0.911</v>
      </c>
      <c r="W635" s="16">
        <f t="shared" si="31"/>
        <v>0</v>
      </c>
      <c r="X635" s="17"/>
      <c r="Y635" s="11"/>
    </row>
    <row r="636" spans="1:25" ht="11.25" customHeight="1">
      <c r="A636" s="202"/>
      <c r="B636" s="230"/>
      <c r="C636" s="76">
        <v>4</v>
      </c>
      <c r="D636" s="77">
        <v>0.11037284234752587</v>
      </c>
      <c r="E636" s="77">
        <v>0.15465515918680475</v>
      </c>
      <c r="F636" s="77">
        <v>0.00038844137578314793</v>
      </c>
      <c r="G636" s="77">
        <v>0.04755632272087968</v>
      </c>
      <c r="H636" s="78">
        <v>0.006553637585596932</v>
      </c>
      <c r="I636" s="78">
        <v>0.006553637585596932</v>
      </c>
      <c r="J636" s="78">
        <v>0.02834519594351068</v>
      </c>
      <c r="K636" s="78">
        <v>0.006101826576430235</v>
      </c>
      <c r="L636" s="77">
        <v>0.0005549162511187827</v>
      </c>
      <c r="M636" s="77">
        <v>0.000610407876230661</v>
      </c>
      <c r="N636" s="77">
        <v>0.01453880577931211</v>
      </c>
      <c r="O636" s="77">
        <f t="shared" si="30"/>
        <v>0.49670553637642245</v>
      </c>
      <c r="P636" s="77">
        <v>0.0122636491497251</v>
      </c>
      <c r="Q636" s="77">
        <v>0.030353918936197415</v>
      </c>
      <c r="R636" s="77">
        <v>0</v>
      </c>
      <c r="S636" s="77">
        <v>0</v>
      </c>
      <c r="T636" s="94">
        <v>0.868</v>
      </c>
      <c r="U636" s="5">
        <v>0.868</v>
      </c>
      <c r="V636" s="16">
        <f t="shared" si="32"/>
        <v>0.868</v>
      </c>
      <c r="W636" s="16">
        <f t="shared" si="31"/>
        <v>0</v>
      </c>
      <c r="X636" s="17"/>
      <c r="Y636" s="11"/>
    </row>
    <row r="637" spans="1:25" ht="11.25" customHeight="1">
      <c r="A637" s="202"/>
      <c r="B637" s="230"/>
      <c r="C637" s="76">
        <v>5</v>
      </c>
      <c r="D637" s="77">
        <v>0.1104</v>
      </c>
      <c r="E637" s="77">
        <v>0.1547</v>
      </c>
      <c r="F637" s="77">
        <v>0.0004</v>
      </c>
      <c r="G637" s="77">
        <v>0.0476</v>
      </c>
      <c r="H637" s="78">
        <v>0.0066</v>
      </c>
      <c r="I637" s="78">
        <v>0.0066</v>
      </c>
      <c r="J637" s="78">
        <v>0.0283</v>
      </c>
      <c r="K637" s="78">
        <v>0.0061</v>
      </c>
      <c r="L637" s="77">
        <v>0.0006</v>
      </c>
      <c r="M637" s="77">
        <v>0.0006</v>
      </c>
      <c r="N637" s="77">
        <v>0.0145</v>
      </c>
      <c r="O637" s="77">
        <f t="shared" si="30"/>
        <v>0.5814999999999999</v>
      </c>
      <c r="P637" s="77">
        <v>0.0123</v>
      </c>
      <c r="Q637" s="77">
        <v>0.0304</v>
      </c>
      <c r="R637" s="77">
        <v>0</v>
      </c>
      <c r="S637" s="77">
        <v>0</v>
      </c>
      <c r="T637" s="94">
        <v>0.953</v>
      </c>
      <c r="U637" s="5">
        <v>0.953</v>
      </c>
      <c r="V637" s="16">
        <f t="shared" si="32"/>
        <v>0.9529999999999998</v>
      </c>
      <c r="W637" s="16">
        <f t="shared" si="31"/>
        <v>0</v>
      </c>
      <c r="X637" s="17"/>
      <c r="Y637" s="11"/>
    </row>
    <row r="638" spans="1:25" ht="11.25" customHeight="1">
      <c r="A638" s="202"/>
      <c r="B638" s="230"/>
      <c r="C638" s="76">
        <v>6</v>
      </c>
      <c r="D638" s="77">
        <v>0.1104</v>
      </c>
      <c r="E638" s="77">
        <v>0.1547</v>
      </c>
      <c r="F638" s="77">
        <v>0.0004</v>
      </c>
      <c r="G638" s="77">
        <v>0.0476</v>
      </c>
      <c r="H638" s="78">
        <v>0.0066</v>
      </c>
      <c r="I638" s="78">
        <v>0.0066</v>
      </c>
      <c r="J638" s="78">
        <v>0.0283</v>
      </c>
      <c r="K638" s="78">
        <v>0.0061</v>
      </c>
      <c r="L638" s="77">
        <v>0.0006</v>
      </c>
      <c r="M638" s="77">
        <v>0.0006</v>
      </c>
      <c r="N638" s="77">
        <v>0.0145</v>
      </c>
      <c r="O638" s="77">
        <f t="shared" si="30"/>
        <v>0.6194999999999999</v>
      </c>
      <c r="P638" s="77">
        <v>0.0123</v>
      </c>
      <c r="Q638" s="77">
        <v>0.0304</v>
      </c>
      <c r="R638" s="77">
        <v>0</v>
      </c>
      <c r="S638" s="77">
        <v>0</v>
      </c>
      <c r="T638" s="94">
        <v>0.991</v>
      </c>
      <c r="U638" s="5">
        <v>0.991</v>
      </c>
      <c r="V638" s="16">
        <f t="shared" si="32"/>
        <v>0.9909999999999999</v>
      </c>
      <c r="W638" s="16">
        <f t="shared" si="31"/>
        <v>0</v>
      </c>
      <c r="X638" s="17"/>
      <c r="Y638" s="11"/>
    </row>
    <row r="639" spans="1:25" ht="11.25" customHeight="1">
      <c r="A639" s="202">
        <v>115</v>
      </c>
      <c r="B639" s="230" t="s">
        <v>112</v>
      </c>
      <c r="C639" s="76">
        <v>1</v>
      </c>
      <c r="D639" s="77">
        <v>0.2844</v>
      </c>
      <c r="E639" s="77">
        <v>0.145</v>
      </c>
      <c r="F639" s="77">
        <v>0.0003</v>
      </c>
      <c r="G639" s="77">
        <v>0.0198</v>
      </c>
      <c r="H639" s="78">
        <v>0.0024</v>
      </c>
      <c r="I639" s="78">
        <v>0.0024</v>
      </c>
      <c r="J639" s="78">
        <v>0.0125</v>
      </c>
      <c r="K639" s="78">
        <v>0.0025</v>
      </c>
      <c r="L639" s="77">
        <v>0.0007</v>
      </c>
      <c r="M639" s="77">
        <v>0.0008</v>
      </c>
      <c r="N639" s="77">
        <v>0.0096</v>
      </c>
      <c r="O639" s="77">
        <f t="shared" si="30"/>
        <v>0.5228999999999999</v>
      </c>
      <c r="P639" s="77">
        <v>0.0317</v>
      </c>
      <c r="Q639" s="77">
        <v>0.0211</v>
      </c>
      <c r="R639" s="77">
        <v>0.0187</v>
      </c>
      <c r="S639" s="77">
        <v>0.8</v>
      </c>
      <c r="T639" s="94">
        <v>1.855</v>
      </c>
      <c r="U639" s="5">
        <v>1.055</v>
      </c>
      <c r="V639" s="16">
        <f t="shared" si="32"/>
        <v>1.8549999999999998</v>
      </c>
      <c r="W639" s="16">
        <f t="shared" si="31"/>
        <v>0</v>
      </c>
      <c r="X639" s="17"/>
      <c r="Y639" s="11"/>
    </row>
    <row r="640" spans="1:25" ht="11.25" customHeight="1">
      <c r="A640" s="202"/>
      <c r="B640" s="230"/>
      <c r="C640" s="76">
        <v>2</v>
      </c>
      <c r="D640" s="77">
        <v>0.2844</v>
      </c>
      <c r="E640" s="77">
        <v>0.145</v>
      </c>
      <c r="F640" s="77">
        <v>0.0003</v>
      </c>
      <c r="G640" s="77">
        <v>0.0198</v>
      </c>
      <c r="H640" s="78">
        <v>0.0024</v>
      </c>
      <c r="I640" s="78">
        <v>0.0024</v>
      </c>
      <c r="J640" s="78">
        <v>0.0125</v>
      </c>
      <c r="K640" s="78">
        <v>0.0025</v>
      </c>
      <c r="L640" s="77">
        <v>0.0007</v>
      </c>
      <c r="M640" s="77">
        <v>0.0008</v>
      </c>
      <c r="N640" s="77">
        <v>0.0096</v>
      </c>
      <c r="O640" s="77">
        <f t="shared" si="30"/>
        <v>0.43789999999999996</v>
      </c>
      <c r="P640" s="77">
        <v>0.0317</v>
      </c>
      <c r="Q640" s="77">
        <v>0.0211</v>
      </c>
      <c r="R640" s="77">
        <v>0.0187</v>
      </c>
      <c r="S640" s="77">
        <v>0.8</v>
      </c>
      <c r="T640" s="94">
        <v>1.77</v>
      </c>
      <c r="U640" s="5">
        <v>0.97</v>
      </c>
      <c r="V640" s="16">
        <f t="shared" si="32"/>
        <v>1.77</v>
      </c>
      <c r="W640" s="16">
        <f t="shared" si="31"/>
        <v>0</v>
      </c>
      <c r="X640" s="17"/>
      <c r="Y640" s="11"/>
    </row>
    <row r="641" spans="1:25" ht="11.25" customHeight="1">
      <c r="A641" s="202"/>
      <c r="B641" s="230"/>
      <c r="C641" s="76">
        <v>3</v>
      </c>
      <c r="D641" s="77">
        <v>0.2844</v>
      </c>
      <c r="E641" s="77">
        <v>0.145</v>
      </c>
      <c r="F641" s="77">
        <v>0.0003</v>
      </c>
      <c r="G641" s="77">
        <v>0.0198</v>
      </c>
      <c r="H641" s="78">
        <v>0.0024</v>
      </c>
      <c r="I641" s="78">
        <v>0.0024</v>
      </c>
      <c r="J641" s="78">
        <v>0.0125</v>
      </c>
      <c r="K641" s="78">
        <v>0.0025</v>
      </c>
      <c r="L641" s="77">
        <v>0.0007</v>
      </c>
      <c r="M641" s="77">
        <v>0.0008</v>
      </c>
      <c r="N641" s="77">
        <v>0.0096</v>
      </c>
      <c r="O641" s="77">
        <f t="shared" si="30"/>
        <v>0.40090000000000003</v>
      </c>
      <c r="P641" s="77">
        <v>0.0317</v>
      </c>
      <c r="Q641" s="77">
        <v>0.0211</v>
      </c>
      <c r="R641" s="77">
        <v>0.0187</v>
      </c>
      <c r="S641" s="77">
        <v>0.8</v>
      </c>
      <c r="T641" s="94">
        <v>1.733</v>
      </c>
      <c r="U641" s="5">
        <v>0.933</v>
      </c>
      <c r="V641" s="16">
        <f t="shared" si="32"/>
        <v>1.733</v>
      </c>
      <c r="W641" s="16">
        <f t="shared" si="31"/>
        <v>0</v>
      </c>
      <c r="X641" s="17"/>
      <c r="Y641" s="11"/>
    </row>
    <row r="642" spans="1:25" ht="11.25" customHeight="1">
      <c r="A642" s="202"/>
      <c r="B642" s="230"/>
      <c r="C642" s="76">
        <v>4</v>
      </c>
      <c r="D642" s="77">
        <v>0.2843680927353996</v>
      </c>
      <c r="E642" s="77">
        <v>0.1450473991846358</v>
      </c>
      <c r="F642" s="77">
        <v>0.000306007171275603</v>
      </c>
      <c r="G642" s="77">
        <v>0.019803035512549735</v>
      </c>
      <c r="H642" s="78">
        <v>0.0023897542401889013</v>
      </c>
      <c r="I642" s="78">
        <v>0.0023897542401889013</v>
      </c>
      <c r="J642" s="78">
        <v>0.012483347542991732</v>
      </c>
      <c r="K642" s="78">
        <v>0.0025382476685353534</v>
      </c>
      <c r="L642" s="77">
        <v>0.0007431602730978928</v>
      </c>
      <c r="M642" s="77">
        <v>0.0008305908934623508</v>
      </c>
      <c r="N642" s="77">
        <v>0.009617368240090378</v>
      </c>
      <c r="O642" s="77">
        <f t="shared" si="30"/>
        <v>0.3578098138415442</v>
      </c>
      <c r="P642" s="77">
        <v>0.031693599882116015</v>
      </c>
      <c r="Q642" s="77">
        <v>0.021114494818016607</v>
      </c>
      <c r="R642" s="77">
        <v>0.01866643744781178</v>
      </c>
      <c r="S642" s="77">
        <v>0.8</v>
      </c>
      <c r="T642" s="94">
        <v>1.69</v>
      </c>
      <c r="U642" s="5">
        <v>0.89</v>
      </c>
      <c r="V642" s="16">
        <f t="shared" si="32"/>
        <v>1.69</v>
      </c>
      <c r="W642" s="16">
        <f t="shared" si="31"/>
        <v>0</v>
      </c>
      <c r="X642" s="17"/>
      <c r="Y642" s="11"/>
    </row>
    <row r="643" spans="1:25" ht="11.25" customHeight="1">
      <c r="A643" s="202"/>
      <c r="B643" s="230"/>
      <c r="C643" s="76">
        <v>5</v>
      </c>
      <c r="D643" s="77">
        <v>0.2844</v>
      </c>
      <c r="E643" s="77">
        <v>0.145</v>
      </c>
      <c r="F643" s="77">
        <v>0.0003</v>
      </c>
      <c r="G643" s="77">
        <v>0.0198</v>
      </c>
      <c r="H643" s="78">
        <v>0.0024</v>
      </c>
      <c r="I643" s="78">
        <v>0.0024</v>
      </c>
      <c r="J643" s="78">
        <v>0.0125</v>
      </c>
      <c r="K643" s="78">
        <v>0.0025</v>
      </c>
      <c r="L643" s="77">
        <v>0.0007</v>
      </c>
      <c r="M643" s="77">
        <v>0.0008</v>
      </c>
      <c r="N643" s="77">
        <v>0.0096</v>
      </c>
      <c r="O643" s="77">
        <f t="shared" si="30"/>
        <v>0.44289999999999985</v>
      </c>
      <c r="P643" s="77">
        <v>0.0317</v>
      </c>
      <c r="Q643" s="77">
        <v>0.0211</v>
      </c>
      <c r="R643" s="77">
        <v>0.0187</v>
      </c>
      <c r="S643" s="77">
        <v>0.8</v>
      </c>
      <c r="T643" s="94">
        <v>1.775</v>
      </c>
      <c r="U643" s="5">
        <v>0.975</v>
      </c>
      <c r="V643" s="16">
        <f t="shared" si="32"/>
        <v>1.775</v>
      </c>
      <c r="W643" s="16">
        <f t="shared" si="31"/>
        <v>0</v>
      </c>
      <c r="X643" s="17"/>
      <c r="Y643" s="11"/>
    </row>
    <row r="644" spans="1:25" ht="11.25" customHeight="1">
      <c r="A644" s="202"/>
      <c r="B644" s="230"/>
      <c r="C644" s="76">
        <v>6</v>
      </c>
      <c r="D644" s="77">
        <v>0.2844</v>
      </c>
      <c r="E644" s="77">
        <v>0.145</v>
      </c>
      <c r="F644" s="77">
        <v>0.0003</v>
      </c>
      <c r="G644" s="77">
        <v>0.0198</v>
      </c>
      <c r="H644" s="78">
        <v>0.0024</v>
      </c>
      <c r="I644" s="78">
        <v>0.0024</v>
      </c>
      <c r="J644" s="78">
        <v>0.0125</v>
      </c>
      <c r="K644" s="78">
        <v>0.0025</v>
      </c>
      <c r="L644" s="77">
        <v>0.0007</v>
      </c>
      <c r="M644" s="77">
        <v>0.0008</v>
      </c>
      <c r="N644" s="77">
        <v>0.0096</v>
      </c>
      <c r="O644" s="77">
        <f aca="true" t="shared" si="33" ref="O644:O707">T644-S644-SUM(D644:G644,L644:N644,P644:R644)</f>
        <v>0.4808999999999999</v>
      </c>
      <c r="P644" s="77">
        <v>0.0317</v>
      </c>
      <c r="Q644" s="77">
        <v>0.0211</v>
      </c>
      <c r="R644" s="77">
        <v>0.0187</v>
      </c>
      <c r="S644" s="77">
        <v>0.8</v>
      </c>
      <c r="T644" s="94">
        <v>1.813</v>
      </c>
      <c r="U644" s="5">
        <v>1.013</v>
      </c>
      <c r="V644" s="16">
        <f t="shared" si="32"/>
        <v>1.813</v>
      </c>
      <c r="W644" s="16">
        <f t="shared" si="31"/>
        <v>0</v>
      </c>
      <c r="X644" s="17"/>
      <c r="Y644" s="11"/>
    </row>
    <row r="645" spans="1:25" ht="11.25" customHeight="1">
      <c r="A645" s="202">
        <v>116</v>
      </c>
      <c r="B645" s="230" t="s">
        <v>113</v>
      </c>
      <c r="C645" s="76">
        <v>1</v>
      </c>
      <c r="D645" s="77">
        <v>0.3299</v>
      </c>
      <c r="E645" s="77">
        <v>0.1462</v>
      </c>
      <c r="F645" s="77">
        <v>0.0002</v>
      </c>
      <c r="G645" s="77">
        <v>0.0183</v>
      </c>
      <c r="H645" s="78">
        <v>0.0034</v>
      </c>
      <c r="I645" s="78">
        <v>0.0042</v>
      </c>
      <c r="J645" s="78">
        <v>0.0083</v>
      </c>
      <c r="K645" s="78">
        <v>0.0025</v>
      </c>
      <c r="L645" s="77">
        <v>0.0007</v>
      </c>
      <c r="M645" s="77">
        <v>0.0008</v>
      </c>
      <c r="N645" s="77">
        <v>0.008</v>
      </c>
      <c r="O645" s="77">
        <f t="shared" si="33"/>
        <v>0.4790000000000001</v>
      </c>
      <c r="P645" s="77">
        <v>0.0368</v>
      </c>
      <c r="Q645" s="77">
        <v>0.0176</v>
      </c>
      <c r="R645" s="77">
        <v>0.0175</v>
      </c>
      <c r="S645" s="77">
        <v>0.8</v>
      </c>
      <c r="T645" s="94">
        <v>1.855</v>
      </c>
      <c r="U645" s="5">
        <v>1.055</v>
      </c>
      <c r="V645" s="16">
        <f t="shared" si="32"/>
        <v>1.8550000000000002</v>
      </c>
      <c r="W645" s="16">
        <f aca="true" t="shared" si="34" ref="W645:W708">T645-V645</f>
        <v>0</v>
      </c>
      <c r="X645" s="17"/>
      <c r="Y645" s="11"/>
    </row>
    <row r="646" spans="1:25" ht="11.25" customHeight="1">
      <c r="A646" s="202"/>
      <c r="B646" s="230"/>
      <c r="C646" s="76">
        <v>2</v>
      </c>
      <c r="D646" s="77">
        <v>0.3299</v>
      </c>
      <c r="E646" s="77">
        <v>0.1462</v>
      </c>
      <c r="F646" s="77">
        <v>0.0002</v>
      </c>
      <c r="G646" s="77">
        <v>0.0183</v>
      </c>
      <c r="H646" s="78">
        <v>0.0034</v>
      </c>
      <c r="I646" s="78">
        <v>0.0042</v>
      </c>
      <c r="J646" s="78">
        <v>0.0083</v>
      </c>
      <c r="K646" s="78">
        <v>0.0025</v>
      </c>
      <c r="L646" s="77">
        <v>0.0007</v>
      </c>
      <c r="M646" s="77">
        <v>0.0008</v>
      </c>
      <c r="N646" s="77">
        <v>0.008</v>
      </c>
      <c r="O646" s="77">
        <f t="shared" si="33"/>
        <v>0.39400000000000013</v>
      </c>
      <c r="P646" s="77">
        <v>0.0368</v>
      </c>
      <c r="Q646" s="77">
        <v>0.0176</v>
      </c>
      <c r="R646" s="77">
        <v>0.0175</v>
      </c>
      <c r="S646" s="77">
        <v>0.8</v>
      </c>
      <c r="T646" s="94">
        <v>1.77</v>
      </c>
      <c r="U646" s="5">
        <v>0.97</v>
      </c>
      <c r="V646" s="16">
        <f t="shared" si="32"/>
        <v>1.77</v>
      </c>
      <c r="W646" s="16">
        <f t="shared" si="34"/>
        <v>0</v>
      </c>
      <c r="X646" s="17"/>
      <c r="Y646" s="11"/>
    </row>
    <row r="647" spans="1:25" ht="11.25" customHeight="1">
      <c r="A647" s="202"/>
      <c r="B647" s="230"/>
      <c r="C647" s="76">
        <v>3</v>
      </c>
      <c r="D647" s="77">
        <v>0.3299</v>
      </c>
      <c r="E647" s="77">
        <v>0.1462</v>
      </c>
      <c r="F647" s="77">
        <v>0.0002</v>
      </c>
      <c r="G647" s="77">
        <v>0.0183</v>
      </c>
      <c r="H647" s="78">
        <v>0.0034</v>
      </c>
      <c r="I647" s="78">
        <v>0.0042</v>
      </c>
      <c r="J647" s="78">
        <v>0.0083</v>
      </c>
      <c r="K647" s="78">
        <v>0.0025</v>
      </c>
      <c r="L647" s="77">
        <v>0.0007</v>
      </c>
      <c r="M647" s="77">
        <v>0.0008</v>
      </c>
      <c r="N647" s="77">
        <v>0.008</v>
      </c>
      <c r="O647" s="77">
        <f t="shared" si="33"/>
        <v>0.3570000000000002</v>
      </c>
      <c r="P647" s="77">
        <v>0.0368</v>
      </c>
      <c r="Q647" s="77">
        <v>0.0176</v>
      </c>
      <c r="R647" s="77">
        <v>0.0175</v>
      </c>
      <c r="S647" s="77">
        <v>0.8</v>
      </c>
      <c r="T647" s="94">
        <v>1.733</v>
      </c>
      <c r="U647" s="5">
        <v>0.933</v>
      </c>
      <c r="V647" s="16">
        <f t="shared" si="32"/>
        <v>1.733</v>
      </c>
      <c r="W647" s="16">
        <f t="shared" si="34"/>
        <v>0</v>
      </c>
      <c r="X647" s="17"/>
      <c r="Y647" s="11"/>
    </row>
    <row r="648" spans="1:25" ht="11.25" customHeight="1">
      <c r="A648" s="202"/>
      <c r="B648" s="230"/>
      <c r="C648" s="76">
        <v>4</v>
      </c>
      <c r="D648" s="77">
        <v>0.3299384161679243</v>
      </c>
      <c r="E648" s="77">
        <v>0.146210425882557</v>
      </c>
      <c r="F648" s="77">
        <v>0.0002315899037210512</v>
      </c>
      <c r="G648" s="77">
        <v>0.018334200711249887</v>
      </c>
      <c r="H648" s="78">
        <v>0.00337913937304851</v>
      </c>
      <c r="I648" s="78">
        <v>0.004166689470832174</v>
      </c>
      <c r="J648" s="78">
        <v>0.00825279242003067</v>
      </c>
      <c r="K648" s="78">
        <v>0.002514665777341791</v>
      </c>
      <c r="L648" s="77">
        <v>0.0006561713938763118</v>
      </c>
      <c r="M648" s="77">
        <v>0.0007719663457368374</v>
      </c>
      <c r="N648" s="77">
        <v>0.007989851678376268</v>
      </c>
      <c r="O648" s="77">
        <f t="shared" si="33"/>
        <v>0.31399731112845874</v>
      </c>
      <c r="P648" s="77">
        <v>0.0367841963743603</v>
      </c>
      <c r="Q648" s="77">
        <v>0.017600832682799893</v>
      </c>
      <c r="R648" s="77">
        <v>0.017485037730939366</v>
      </c>
      <c r="S648" s="77">
        <v>0.8</v>
      </c>
      <c r="T648" s="94">
        <v>1.69</v>
      </c>
      <c r="U648" s="5">
        <v>0.89</v>
      </c>
      <c r="V648" s="16">
        <f t="shared" si="32"/>
        <v>1.69</v>
      </c>
      <c r="W648" s="16">
        <f t="shared" si="34"/>
        <v>0</v>
      </c>
      <c r="X648" s="17"/>
      <c r="Y648" s="11"/>
    </row>
    <row r="649" spans="1:25" ht="11.25" customHeight="1">
      <c r="A649" s="202"/>
      <c r="B649" s="230"/>
      <c r="C649" s="76">
        <v>5</v>
      </c>
      <c r="D649" s="77">
        <v>0.3299</v>
      </c>
      <c r="E649" s="77">
        <v>0.1462</v>
      </c>
      <c r="F649" s="77">
        <v>0.0002</v>
      </c>
      <c r="G649" s="77">
        <v>0.0183</v>
      </c>
      <c r="H649" s="78">
        <v>0.0034</v>
      </c>
      <c r="I649" s="78">
        <v>0.0042</v>
      </c>
      <c r="J649" s="78">
        <v>0.0083</v>
      </c>
      <c r="K649" s="78">
        <v>0.0025</v>
      </c>
      <c r="L649" s="77">
        <v>0.0007</v>
      </c>
      <c r="M649" s="77">
        <v>0.0008</v>
      </c>
      <c r="N649" s="77">
        <v>0.008</v>
      </c>
      <c r="O649" s="77">
        <f t="shared" si="33"/>
        <v>0.399</v>
      </c>
      <c r="P649" s="77">
        <v>0.0368</v>
      </c>
      <c r="Q649" s="77">
        <v>0.0176</v>
      </c>
      <c r="R649" s="77">
        <v>0.0175</v>
      </c>
      <c r="S649" s="77">
        <v>0.8</v>
      </c>
      <c r="T649" s="94">
        <v>1.775</v>
      </c>
      <c r="U649" s="5">
        <v>0.975</v>
      </c>
      <c r="V649" s="16">
        <f t="shared" si="32"/>
        <v>1.775</v>
      </c>
      <c r="W649" s="16">
        <f t="shared" si="34"/>
        <v>0</v>
      </c>
      <c r="X649" s="17"/>
      <c r="Y649" s="11"/>
    </row>
    <row r="650" spans="1:25" ht="11.25" customHeight="1">
      <c r="A650" s="202"/>
      <c r="B650" s="230"/>
      <c r="C650" s="76">
        <v>6</v>
      </c>
      <c r="D650" s="77">
        <v>0.3299</v>
      </c>
      <c r="E650" s="77">
        <v>0.1462</v>
      </c>
      <c r="F650" s="77">
        <v>0.0002</v>
      </c>
      <c r="G650" s="77">
        <v>0.0183</v>
      </c>
      <c r="H650" s="78">
        <v>0.0034</v>
      </c>
      <c r="I650" s="78">
        <v>0.0042</v>
      </c>
      <c r="J650" s="78">
        <v>0.0083</v>
      </c>
      <c r="K650" s="78">
        <v>0.0025</v>
      </c>
      <c r="L650" s="77">
        <v>0.0007</v>
      </c>
      <c r="M650" s="77">
        <v>0.0008</v>
      </c>
      <c r="N650" s="77">
        <v>0.008</v>
      </c>
      <c r="O650" s="77">
        <f t="shared" si="33"/>
        <v>0.43700000000000006</v>
      </c>
      <c r="P650" s="77">
        <v>0.0368</v>
      </c>
      <c r="Q650" s="77">
        <v>0.0176</v>
      </c>
      <c r="R650" s="77">
        <v>0.0175</v>
      </c>
      <c r="S650" s="77">
        <v>0.8</v>
      </c>
      <c r="T650" s="94">
        <v>1.813</v>
      </c>
      <c r="U650" s="5">
        <v>1.013</v>
      </c>
      <c r="V650" s="16">
        <f t="shared" si="32"/>
        <v>1.813</v>
      </c>
      <c r="W650" s="16">
        <f t="shared" si="34"/>
        <v>0</v>
      </c>
      <c r="X650" s="17"/>
      <c r="Y650" s="11"/>
    </row>
    <row r="651" spans="1:25" ht="11.25" customHeight="1">
      <c r="A651" s="202">
        <v>117</v>
      </c>
      <c r="B651" s="230" t="s">
        <v>114</v>
      </c>
      <c r="C651" s="76">
        <v>1</v>
      </c>
      <c r="D651" s="77">
        <v>0.09</v>
      </c>
      <c r="E651" s="77">
        <v>0.133</v>
      </c>
      <c r="F651" s="77">
        <v>0.0006</v>
      </c>
      <c r="G651" s="77">
        <v>0.0851</v>
      </c>
      <c r="H651" s="78">
        <v>0.0109</v>
      </c>
      <c r="I651" s="78">
        <v>0.0109</v>
      </c>
      <c r="J651" s="78">
        <v>0.0565</v>
      </c>
      <c r="K651" s="78">
        <v>0.0069</v>
      </c>
      <c r="L651" s="77">
        <v>0.0009</v>
      </c>
      <c r="M651" s="77">
        <v>0.001</v>
      </c>
      <c r="N651" s="77">
        <v>0.0115</v>
      </c>
      <c r="O651" s="77">
        <f t="shared" si="33"/>
        <v>0.6798</v>
      </c>
      <c r="P651" s="77">
        <v>0.01</v>
      </c>
      <c r="Q651" s="77">
        <v>0.0211</v>
      </c>
      <c r="R651" s="77">
        <v>0</v>
      </c>
      <c r="S651" s="77">
        <v>0</v>
      </c>
      <c r="T651" s="94">
        <v>1.033</v>
      </c>
      <c r="U651" s="5">
        <v>1.033</v>
      </c>
      <c r="V651" s="16">
        <f t="shared" si="32"/>
        <v>1.033</v>
      </c>
      <c r="W651" s="16">
        <f t="shared" si="34"/>
        <v>0</v>
      </c>
      <c r="X651" s="17"/>
      <c r="Y651" s="11"/>
    </row>
    <row r="652" spans="1:25" ht="11.25" customHeight="1">
      <c r="A652" s="202"/>
      <c r="B652" s="230"/>
      <c r="C652" s="76">
        <v>2</v>
      </c>
      <c r="D652" s="77">
        <v>0.09</v>
      </c>
      <c r="E652" s="77">
        <v>0.133</v>
      </c>
      <c r="F652" s="77">
        <v>0.0006</v>
      </c>
      <c r="G652" s="77">
        <v>0.0851</v>
      </c>
      <c r="H652" s="78">
        <v>0.0109</v>
      </c>
      <c r="I652" s="78">
        <v>0.0109</v>
      </c>
      <c r="J652" s="78">
        <v>0.0565</v>
      </c>
      <c r="K652" s="78">
        <v>0.0069</v>
      </c>
      <c r="L652" s="77">
        <v>0.0009</v>
      </c>
      <c r="M652" s="77">
        <v>0.001</v>
      </c>
      <c r="N652" s="77">
        <v>0.0115</v>
      </c>
      <c r="O652" s="77">
        <f t="shared" si="33"/>
        <v>0.5948</v>
      </c>
      <c r="P652" s="77">
        <v>0.01</v>
      </c>
      <c r="Q652" s="77">
        <v>0.0211</v>
      </c>
      <c r="R652" s="77">
        <v>0</v>
      </c>
      <c r="S652" s="77">
        <v>0</v>
      </c>
      <c r="T652" s="94">
        <v>0.948</v>
      </c>
      <c r="U652" s="5">
        <v>0.948</v>
      </c>
      <c r="V652" s="16">
        <f t="shared" si="32"/>
        <v>0.9480000000000001</v>
      </c>
      <c r="W652" s="16">
        <f t="shared" si="34"/>
        <v>0</v>
      </c>
      <c r="X652" s="17"/>
      <c r="Y652" s="11"/>
    </row>
    <row r="653" spans="1:25" ht="11.25" customHeight="1">
      <c r="A653" s="202"/>
      <c r="B653" s="230"/>
      <c r="C653" s="76">
        <v>3</v>
      </c>
      <c r="D653" s="77">
        <v>0.09</v>
      </c>
      <c r="E653" s="77">
        <v>0.133</v>
      </c>
      <c r="F653" s="77">
        <v>0.0006</v>
      </c>
      <c r="G653" s="77">
        <v>0.0851</v>
      </c>
      <c r="H653" s="78">
        <v>0.0109</v>
      </c>
      <c r="I653" s="78">
        <v>0.0109</v>
      </c>
      <c r="J653" s="78">
        <v>0.0565</v>
      </c>
      <c r="K653" s="78">
        <v>0.0069</v>
      </c>
      <c r="L653" s="77">
        <v>0.0009</v>
      </c>
      <c r="M653" s="77">
        <v>0.001</v>
      </c>
      <c r="N653" s="77">
        <v>0.0115</v>
      </c>
      <c r="O653" s="77">
        <f t="shared" si="33"/>
        <v>0.5578000000000001</v>
      </c>
      <c r="P653" s="77">
        <v>0.01</v>
      </c>
      <c r="Q653" s="77">
        <v>0.0211</v>
      </c>
      <c r="R653" s="77">
        <v>0</v>
      </c>
      <c r="S653" s="77">
        <v>0</v>
      </c>
      <c r="T653" s="94">
        <v>0.911</v>
      </c>
      <c r="U653" s="5">
        <v>0.911</v>
      </c>
      <c r="V653" s="16">
        <f t="shared" si="32"/>
        <v>0.9110000000000001</v>
      </c>
      <c r="W653" s="16">
        <f t="shared" si="34"/>
        <v>0</v>
      </c>
      <c r="X653" s="17"/>
      <c r="Y653" s="11"/>
    </row>
    <row r="654" spans="1:25" ht="11.25" customHeight="1">
      <c r="A654" s="202"/>
      <c r="B654" s="230"/>
      <c r="C654" s="76">
        <v>4</v>
      </c>
      <c r="D654" s="77">
        <v>0.0899612998992737</v>
      </c>
      <c r="E654" s="77">
        <v>0.1330322854264963</v>
      </c>
      <c r="F654" s="77">
        <v>0.0005521921221438794</v>
      </c>
      <c r="G654" s="77">
        <v>0.08508360282033611</v>
      </c>
      <c r="H654" s="78">
        <v>0.010862883929436132</v>
      </c>
      <c r="I654" s="78">
        <v>0.010862883929436132</v>
      </c>
      <c r="J654" s="78">
        <v>0.05647508724160257</v>
      </c>
      <c r="K654" s="78">
        <v>0.0068647982232223625</v>
      </c>
      <c r="L654" s="77">
        <v>0.0008743041933944759</v>
      </c>
      <c r="M654" s="77">
        <v>0.000966336213751789</v>
      </c>
      <c r="N654" s="77">
        <v>0.011504002544664157</v>
      </c>
      <c r="O654" s="77">
        <f t="shared" si="33"/>
        <v>0.5149191538991676</v>
      </c>
      <c r="P654" s="77">
        <v>0.010031490218947146</v>
      </c>
      <c r="Q654" s="77">
        <v>0.021075332661824736</v>
      </c>
      <c r="R654" s="77">
        <v>0</v>
      </c>
      <c r="S654" s="77">
        <v>0</v>
      </c>
      <c r="T654" s="94">
        <v>0.868</v>
      </c>
      <c r="U654" s="5">
        <v>0.868</v>
      </c>
      <c r="V654" s="16">
        <f t="shared" si="32"/>
        <v>0.8679999999999999</v>
      </c>
      <c r="W654" s="16">
        <f t="shared" si="34"/>
        <v>0</v>
      </c>
      <c r="X654" s="17"/>
      <c r="Y654" s="11"/>
    </row>
    <row r="655" spans="1:25" ht="11.25" customHeight="1">
      <c r="A655" s="202"/>
      <c r="B655" s="230"/>
      <c r="C655" s="76">
        <v>5</v>
      </c>
      <c r="D655" s="77">
        <v>0.09</v>
      </c>
      <c r="E655" s="77">
        <v>0.133</v>
      </c>
      <c r="F655" s="77">
        <v>0.0006</v>
      </c>
      <c r="G655" s="77">
        <v>0.0851</v>
      </c>
      <c r="H655" s="78">
        <v>0.0109</v>
      </c>
      <c r="I655" s="78">
        <v>0.0109</v>
      </c>
      <c r="J655" s="78">
        <v>0.0565</v>
      </c>
      <c r="K655" s="78">
        <v>0.0069</v>
      </c>
      <c r="L655" s="77">
        <v>0.0009</v>
      </c>
      <c r="M655" s="77">
        <v>0.001</v>
      </c>
      <c r="N655" s="77">
        <v>0.0115</v>
      </c>
      <c r="O655" s="77">
        <f t="shared" si="33"/>
        <v>0.5997999999999999</v>
      </c>
      <c r="P655" s="77">
        <v>0.01</v>
      </c>
      <c r="Q655" s="77">
        <v>0.0211</v>
      </c>
      <c r="R655" s="77">
        <v>0</v>
      </c>
      <c r="S655" s="77">
        <v>0</v>
      </c>
      <c r="T655" s="94">
        <v>0.953</v>
      </c>
      <c r="U655" s="5">
        <v>0.953</v>
      </c>
      <c r="V655" s="16">
        <f t="shared" si="32"/>
        <v>0.953</v>
      </c>
      <c r="W655" s="16">
        <f t="shared" si="34"/>
        <v>0</v>
      </c>
      <c r="X655" s="17"/>
      <c r="Y655" s="11"/>
    </row>
    <row r="656" spans="1:25" ht="11.25" customHeight="1">
      <c r="A656" s="202"/>
      <c r="B656" s="230"/>
      <c r="C656" s="76">
        <v>6</v>
      </c>
      <c r="D656" s="77">
        <v>0.09</v>
      </c>
      <c r="E656" s="77">
        <v>0.133</v>
      </c>
      <c r="F656" s="77">
        <v>0.0006</v>
      </c>
      <c r="G656" s="77">
        <v>0.0851</v>
      </c>
      <c r="H656" s="78">
        <v>0.0109</v>
      </c>
      <c r="I656" s="78">
        <v>0.0109</v>
      </c>
      <c r="J656" s="78">
        <v>0.0565</v>
      </c>
      <c r="K656" s="78">
        <v>0.0069</v>
      </c>
      <c r="L656" s="77">
        <v>0.0009</v>
      </c>
      <c r="M656" s="77">
        <v>0.001</v>
      </c>
      <c r="N656" s="77">
        <v>0.0115</v>
      </c>
      <c r="O656" s="77">
        <f t="shared" si="33"/>
        <v>0.6377999999999999</v>
      </c>
      <c r="P656" s="77">
        <v>0.01</v>
      </c>
      <c r="Q656" s="77">
        <v>0.0211</v>
      </c>
      <c r="R656" s="77">
        <v>0</v>
      </c>
      <c r="S656" s="77">
        <v>0</v>
      </c>
      <c r="T656" s="94">
        <v>0.991</v>
      </c>
      <c r="U656" s="5">
        <v>0.991</v>
      </c>
      <c r="V656" s="16">
        <f t="shared" si="32"/>
        <v>0.991</v>
      </c>
      <c r="W656" s="16">
        <f t="shared" si="34"/>
        <v>0</v>
      </c>
      <c r="X656" s="17"/>
      <c r="Y656" s="11"/>
    </row>
    <row r="657" spans="1:25" ht="11.25" customHeight="1">
      <c r="A657" s="202">
        <v>118</v>
      </c>
      <c r="B657" s="230" t="s">
        <v>115</v>
      </c>
      <c r="C657" s="76">
        <v>1</v>
      </c>
      <c r="D657" s="77">
        <v>0.3276</v>
      </c>
      <c r="E657" s="77">
        <v>0.1452</v>
      </c>
      <c r="F657" s="77">
        <v>0.0002</v>
      </c>
      <c r="G657" s="77">
        <v>0.0246</v>
      </c>
      <c r="H657" s="78">
        <v>0.0037</v>
      </c>
      <c r="I657" s="78">
        <v>0.0037</v>
      </c>
      <c r="J657" s="78">
        <v>0.0138</v>
      </c>
      <c r="K657" s="78">
        <v>0.0034</v>
      </c>
      <c r="L657" s="77">
        <v>0.0004</v>
      </c>
      <c r="M657" s="77">
        <v>0.0005</v>
      </c>
      <c r="N657" s="77">
        <v>0.0076</v>
      </c>
      <c r="O657" s="77">
        <f t="shared" si="33"/>
        <v>0.4725999999999999</v>
      </c>
      <c r="P657" s="77">
        <v>0.0365</v>
      </c>
      <c r="Q657" s="77">
        <v>0.0178</v>
      </c>
      <c r="R657" s="77">
        <v>0</v>
      </c>
      <c r="S657" s="77">
        <v>0</v>
      </c>
      <c r="T657" s="94">
        <v>1.033</v>
      </c>
      <c r="U657" s="5">
        <v>1.033</v>
      </c>
      <c r="V657" s="16">
        <f t="shared" si="32"/>
        <v>1.033</v>
      </c>
      <c r="W657" s="16">
        <f t="shared" si="34"/>
        <v>0</v>
      </c>
      <c r="X657" s="17"/>
      <c r="Y657" s="11"/>
    </row>
    <row r="658" spans="1:25" ht="11.25" customHeight="1">
      <c r="A658" s="202"/>
      <c r="B658" s="230"/>
      <c r="C658" s="76">
        <v>2</v>
      </c>
      <c r="D658" s="77">
        <v>0.3276</v>
      </c>
      <c r="E658" s="77">
        <v>0.1452</v>
      </c>
      <c r="F658" s="77">
        <v>0.0002</v>
      </c>
      <c r="G658" s="77">
        <v>0.0246</v>
      </c>
      <c r="H658" s="78">
        <v>0.0037</v>
      </c>
      <c r="I658" s="78">
        <v>0.0037</v>
      </c>
      <c r="J658" s="78">
        <v>0.0138</v>
      </c>
      <c r="K658" s="78">
        <v>0.0034</v>
      </c>
      <c r="L658" s="77">
        <v>0.0004</v>
      </c>
      <c r="M658" s="77">
        <v>0.0005</v>
      </c>
      <c r="N658" s="77">
        <v>0.0076</v>
      </c>
      <c r="O658" s="77">
        <f t="shared" si="33"/>
        <v>0.38759999999999994</v>
      </c>
      <c r="P658" s="77">
        <v>0.0365</v>
      </c>
      <c r="Q658" s="77">
        <v>0.0178</v>
      </c>
      <c r="R658" s="77">
        <v>0</v>
      </c>
      <c r="S658" s="77">
        <v>0</v>
      </c>
      <c r="T658" s="94">
        <v>0.948</v>
      </c>
      <c r="U658" s="5">
        <v>0.948</v>
      </c>
      <c r="V658" s="16">
        <f t="shared" si="32"/>
        <v>0.948</v>
      </c>
      <c r="W658" s="16">
        <f t="shared" si="34"/>
        <v>0</v>
      </c>
      <c r="X658" s="17"/>
      <c r="Y658" s="11"/>
    </row>
    <row r="659" spans="1:25" ht="11.25" customHeight="1">
      <c r="A659" s="202"/>
      <c r="B659" s="230"/>
      <c r="C659" s="76">
        <v>3</v>
      </c>
      <c r="D659" s="77">
        <v>0.3276</v>
      </c>
      <c r="E659" s="77">
        <v>0.1452</v>
      </c>
      <c r="F659" s="77">
        <v>0.0002</v>
      </c>
      <c r="G659" s="77">
        <v>0.0246</v>
      </c>
      <c r="H659" s="78">
        <v>0.0037</v>
      </c>
      <c r="I659" s="78">
        <v>0.0037</v>
      </c>
      <c r="J659" s="78">
        <v>0.0138</v>
      </c>
      <c r="K659" s="78">
        <v>0.0034</v>
      </c>
      <c r="L659" s="77">
        <v>0.0004</v>
      </c>
      <c r="M659" s="77">
        <v>0.0005</v>
      </c>
      <c r="N659" s="77">
        <v>0.0076</v>
      </c>
      <c r="O659" s="77">
        <f t="shared" si="33"/>
        <v>0.3506</v>
      </c>
      <c r="P659" s="77">
        <v>0.0365</v>
      </c>
      <c r="Q659" s="77">
        <v>0.0178</v>
      </c>
      <c r="R659" s="77">
        <v>0</v>
      </c>
      <c r="S659" s="77">
        <v>0</v>
      </c>
      <c r="T659" s="94">
        <v>0.911</v>
      </c>
      <c r="U659" s="5">
        <v>0.911</v>
      </c>
      <c r="V659" s="16">
        <f aca="true" t="shared" si="35" ref="V659:V710">D659+E659+F659+G659+L659+M659+N659+O659+P659+Q659+R659+S659</f>
        <v>0.911</v>
      </c>
      <c r="W659" s="16">
        <f t="shared" si="34"/>
        <v>0</v>
      </c>
      <c r="X659" s="17"/>
      <c r="Y659" s="11"/>
    </row>
    <row r="660" spans="1:25" ht="11.25" customHeight="1">
      <c r="A660" s="202"/>
      <c r="B660" s="230"/>
      <c r="C660" s="76">
        <v>4</v>
      </c>
      <c r="D660" s="77">
        <v>0.3276111819185997</v>
      </c>
      <c r="E660" s="77">
        <v>0.14518293822754694</v>
      </c>
      <c r="F660" s="77">
        <v>0.00022125924037726227</v>
      </c>
      <c r="G660" s="77">
        <v>0.024633528762001866</v>
      </c>
      <c r="H660" s="78">
        <v>0.0037404744800329922</v>
      </c>
      <c r="I660" s="78">
        <v>0.0037404744800329922</v>
      </c>
      <c r="J660" s="78">
        <v>0.013792230126836596</v>
      </c>
      <c r="K660" s="78">
        <v>0.003351406035105268</v>
      </c>
      <c r="L660" s="77">
        <v>0.00044251848075452455</v>
      </c>
      <c r="M660" s="77">
        <v>0.0004793950208174016</v>
      </c>
      <c r="N660" s="77">
        <v>0.007559690712889794</v>
      </c>
      <c r="O660" s="77">
        <f t="shared" si="33"/>
        <v>0.30755034412439464</v>
      </c>
      <c r="P660" s="77">
        <v>0.03654465120231115</v>
      </c>
      <c r="Q660" s="77">
        <v>0.017774492310306738</v>
      </c>
      <c r="R660" s="77">
        <v>0</v>
      </c>
      <c r="S660" s="77">
        <v>0</v>
      </c>
      <c r="T660" s="94">
        <v>0.868</v>
      </c>
      <c r="U660" s="5">
        <v>0.868</v>
      </c>
      <c r="V660" s="16">
        <f t="shared" si="35"/>
        <v>0.8679999999999999</v>
      </c>
      <c r="W660" s="16">
        <f t="shared" si="34"/>
        <v>0</v>
      </c>
      <c r="X660" s="17"/>
      <c r="Y660" s="11"/>
    </row>
    <row r="661" spans="1:25" ht="11.25" customHeight="1">
      <c r="A661" s="202"/>
      <c r="B661" s="230"/>
      <c r="C661" s="76">
        <v>5</v>
      </c>
      <c r="D661" s="77">
        <v>0.3276</v>
      </c>
      <c r="E661" s="77">
        <v>0.1452</v>
      </c>
      <c r="F661" s="77">
        <v>0.0002</v>
      </c>
      <c r="G661" s="77">
        <v>0.0246</v>
      </c>
      <c r="H661" s="78">
        <v>0.0037</v>
      </c>
      <c r="I661" s="78">
        <v>0.0037</v>
      </c>
      <c r="J661" s="78">
        <v>0.0138</v>
      </c>
      <c r="K661" s="78">
        <v>0.0034</v>
      </c>
      <c r="L661" s="77">
        <v>0.0004</v>
      </c>
      <c r="M661" s="77">
        <v>0.0005</v>
      </c>
      <c r="N661" s="77">
        <v>0.0076</v>
      </c>
      <c r="O661" s="77">
        <f t="shared" si="33"/>
        <v>0.39259999999999995</v>
      </c>
      <c r="P661" s="77">
        <v>0.0365</v>
      </c>
      <c r="Q661" s="77">
        <v>0.0178</v>
      </c>
      <c r="R661" s="77">
        <v>0</v>
      </c>
      <c r="S661" s="77">
        <v>0</v>
      </c>
      <c r="T661" s="94">
        <v>0.953</v>
      </c>
      <c r="U661" s="5">
        <v>0.953</v>
      </c>
      <c r="V661" s="16">
        <f t="shared" si="35"/>
        <v>0.953</v>
      </c>
      <c r="W661" s="16">
        <f t="shared" si="34"/>
        <v>0</v>
      </c>
      <c r="X661" s="17"/>
      <c r="Y661" s="11"/>
    </row>
    <row r="662" spans="1:25" ht="11.25" customHeight="1">
      <c r="A662" s="202"/>
      <c r="B662" s="230"/>
      <c r="C662" s="76">
        <v>6</v>
      </c>
      <c r="D662" s="77">
        <v>0.3276</v>
      </c>
      <c r="E662" s="77">
        <v>0.1452</v>
      </c>
      <c r="F662" s="77">
        <v>0.0002</v>
      </c>
      <c r="G662" s="77">
        <v>0.0246</v>
      </c>
      <c r="H662" s="78">
        <v>0.0037</v>
      </c>
      <c r="I662" s="78">
        <v>0.0037</v>
      </c>
      <c r="J662" s="78">
        <v>0.0138</v>
      </c>
      <c r="K662" s="78">
        <v>0.0034</v>
      </c>
      <c r="L662" s="77">
        <v>0.0004</v>
      </c>
      <c r="M662" s="77">
        <v>0.0005</v>
      </c>
      <c r="N662" s="77">
        <v>0.0076</v>
      </c>
      <c r="O662" s="77">
        <f t="shared" si="33"/>
        <v>0.4306</v>
      </c>
      <c r="P662" s="77">
        <v>0.0365</v>
      </c>
      <c r="Q662" s="77">
        <v>0.0178</v>
      </c>
      <c r="R662" s="77">
        <v>0</v>
      </c>
      <c r="S662" s="77">
        <v>0</v>
      </c>
      <c r="T662" s="94">
        <v>0.991</v>
      </c>
      <c r="U662" s="5">
        <v>0.991</v>
      </c>
      <c r="V662" s="16">
        <f t="shared" si="35"/>
        <v>0.991</v>
      </c>
      <c r="W662" s="16">
        <f t="shared" si="34"/>
        <v>0</v>
      </c>
      <c r="X662" s="17"/>
      <c r="Y662" s="11"/>
    </row>
    <row r="663" spans="1:25" ht="11.25" customHeight="1">
      <c r="A663" s="202">
        <v>119</v>
      </c>
      <c r="B663" s="230" t="s">
        <v>116</v>
      </c>
      <c r="C663" s="76">
        <v>1</v>
      </c>
      <c r="D663" s="77">
        <v>0.2575</v>
      </c>
      <c r="E663" s="77">
        <v>0.1292</v>
      </c>
      <c r="F663" s="77">
        <v>0.0005</v>
      </c>
      <c r="G663" s="77">
        <v>0.0566</v>
      </c>
      <c r="H663" s="78">
        <v>0.0071</v>
      </c>
      <c r="I663" s="78">
        <v>0.0071</v>
      </c>
      <c r="J663" s="78">
        <v>0.0381</v>
      </c>
      <c r="K663" s="78">
        <v>0.0043</v>
      </c>
      <c r="L663" s="77">
        <v>0.0008</v>
      </c>
      <c r="M663" s="77">
        <v>0.001</v>
      </c>
      <c r="N663" s="77">
        <v>0.0066</v>
      </c>
      <c r="O663" s="77">
        <f t="shared" si="33"/>
        <v>0.5293999999999999</v>
      </c>
      <c r="P663" s="77">
        <v>0.0287</v>
      </c>
      <c r="Q663" s="77">
        <v>0.0227</v>
      </c>
      <c r="R663" s="77">
        <v>0</v>
      </c>
      <c r="S663" s="77">
        <v>0</v>
      </c>
      <c r="T663" s="94">
        <v>1.033</v>
      </c>
      <c r="U663" s="5">
        <v>1.033</v>
      </c>
      <c r="V663" s="16">
        <f t="shared" si="35"/>
        <v>1.033</v>
      </c>
      <c r="W663" s="16">
        <f t="shared" si="34"/>
        <v>0</v>
      </c>
      <c r="X663" s="17"/>
      <c r="Y663" s="11"/>
    </row>
    <row r="664" spans="1:25" ht="11.25" customHeight="1">
      <c r="A664" s="202"/>
      <c r="B664" s="230"/>
      <c r="C664" s="76">
        <v>2</v>
      </c>
      <c r="D664" s="77">
        <v>0.2575</v>
      </c>
      <c r="E664" s="77">
        <v>0.1292</v>
      </c>
      <c r="F664" s="77">
        <v>0.0005</v>
      </c>
      <c r="G664" s="77">
        <v>0.0566</v>
      </c>
      <c r="H664" s="78">
        <v>0.0071</v>
      </c>
      <c r="I664" s="78">
        <v>0.0071</v>
      </c>
      <c r="J664" s="78">
        <v>0.0381</v>
      </c>
      <c r="K664" s="78">
        <v>0.0043</v>
      </c>
      <c r="L664" s="77">
        <v>0.0008</v>
      </c>
      <c r="M664" s="77">
        <v>0.001</v>
      </c>
      <c r="N664" s="77">
        <v>0.0066</v>
      </c>
      <c r="O664" s="77">
        <f t="shared" si="33"/>
        <v>0.4443999999999999</v>
      </c>
      <c r="P664" s="77">
        <v>0.0287</v>
      </c>
      <c r="Q664" s="77">
        <v>0.0227</v>
      </c>
      <c r="R664" s="77">
        <v>0</v>
      </c>
      <c r="S664" s="77">
        <v>0</v>
      </c>
      <c r="T664" s="94">
        <v>0.948</v>
      </c>
      <c r="U664" s="5">
        <v>0.948</v>
      </c>
      <c r="V664" s="16">
        <f t="shared" si="35"/>
        <v>0.948</v>
      </c>
      <c r="W664" s="16">
        <f t="shared" si="34"/>
        <v>0</v>
      </c>
      <c r="X664" s="17"/>
      <c r="Y664" s="11"/>
    </row>
    <row r="665" spans="1:25" ht="11.25" customHeight="1">
      <c r="A665" s="202"/>
      <c r="B665" s="230"/>
      <c r="C665" s="76">
        <v>3</v>
      </c>
      <c r="D665" s="77">
        <v>0.2575</v>
      </c>
      <c r="E665" s="77">
        <v>0.1292</v>
      </c>
      <c r="F665" s="77">
        <v>0.0005</v>
      </c>
      <c r="G665" s="77">
        <v>0.0566</v>
      </c>
      <c r="H665" s="78">
        <v>0.0071</v>
      </c>
      <c r="I665" s="78">
        <v>0.0071</v>
      </c>
      <c r="J665" s="78">
        <v>0.0381</v>
      </c>
      <c r="K665" s="78">
        <v>0.0043</v>
      </c>
      <c r="L665" s="77">
        <v>0.0008</v>
      </c>
      <c r="M665" s="77">
        <v>0.001</v>
      </c>
      <c r="N665" s="77">
        <v>0.0066</v>
      </c>
      <c r="O665" s="77">
        <f t="shared" si="33"/>
        <v>0.4074</v>
      </c>
      <c r="P665" s="77">
        <v>0.0287</v>
      </c>
      <c r="Q665" s="77">
        <v>0.0227</v>
      </c>
      <c r="R665" s="77">
        <v>0</v>
      </c>
      <c r="S665" s="77">
        <v>0</v>
      </c>
      <c r="T665" s="94">
        <v>0.911</v>
      </c>
      <c r="U665" s="5">
        <v>0.911</v>
      </c>
      <c r="V665" s="16">
        <f t="shared" si="35"/>
        <v>0.911</v>
      </c>
      <c r="W665" s="16">
        <f t="shared" si="34"/>
        <v>0</v>
      </c>
      <c r="X665" s="17"/>
      <c r="Y665" s="11"/>
    </row>
    <row r="666" spans="1:25" ht="11.25" customHeight="1">
      <c r="A666" s="202"/>
      <c r="B666" s="230"/>
      <c r="C666" s="76">
        <v>4</v>
      </c>
      <c r="D666" s="77">
        <v>0.2574584534731324</v>
      </c>
      <c r="E666" s="77">
        <v>0.12923302752293578</v>
      </c>
      <c r="F666" s="77">
        <v>0.000455045871559633</v>
      </c>
      <c r="G666" s="77">
        <v>0.05658820445609436</v>
      </c>
      <c r="H666" s="78">
        <v>0.007071585138752852</v>
      </c>
      <c r="I666" s="78">
        <v>0.007071585138752852</v>
      </c>
      <c r="J666" s="78">
        <v>0.03814695887248838</v>
      </c>
      <c r="K666" s="78">
        <v>0.0042825519600287265</v>
      </c>
      <c r="L666" s="77">
        <v>0.0008450851900393184</v>
      </c>
      <c r="M666" s="77">
        <v>0.0009750982961992136</v>
      </c>
      <c r="N666" s="77">
        <v>0.0066306684141546526</v>
      </c>
      <c r="O666" s="77">
        <f t="shared" si="33"/>
        <v>0.36442673656618596</v>
      </c>
      <c r="P666" s="77">
        <v>0.028700393184796856</v>
      </c>
      <c r="Q666" s="77">
        <v>0.022687287024901703</v>
      </c>
      <c r="R666" s="77">
        <v>0</v>
      </c>
      <c r="S666" s="77">
        <v>0</v>
      </c>
      <c r="T666" s="94">
        <v>0.868</v>
      </c>
      <c r="U666" s="5">
        <v>0.868</v>
      </c>
      <c r="V666" s="16">
        <f t="shared" si="35"/>
        <v>0.8680000000000001</v>
      </c>
      <c r="W666" s="16">
        <f t="shared" si="34"/>
        <v>0</v>
      </c>
      <c r="X666" s="17"/>
      <c r="Y666" s="11"/>
    </row>
    <row r="667" spans="1:25" ht="11.25" customHeight="1">
      <c r="A667" s="202"/>
      <c r="B667" s="230"/>
      <c r="C667" s="76">
        <v>5</v>
      </c>
      <c r="D667" s="77">
        <v>0.2575</v>
      </c>
      <c r="E667" s="77">
        <v>0.1292</v>
      </c>
      <c r="F667" s="77">
        <v>0.0005</v>
      </c>
      <c r="G667" s="77">
        <v>0.0566</v>
      </c>
      <c r="H667" s="78">
        <v>0.0071</v>
      </c>
      <c r="I667" s="78">
        <v>0.0071</v>
      </c>
      <c r="J667" s="78">
        <v>0.0381</v>
      </c>
      <c r="K667" s="78">
        <v>0.0043</v>
      </c>
      <c r="L667" s="77">
        <v>0.0008</v>
      </c>
      <c r="M667" s="77">
        <v>0.001</v>
      </c>
      <c r="N667" s="77">
        <v>0.0066</v>
      </c>
      <c r="O667" s="77">
        <f t="shared" si="33"/>
        <v>0.4493999999999999</v>
      </c>
      <c r="P667" s="77">
        <v>0.0287</v>
      </c>
      <c r="Q667" s="77">
        <v>0.0227</v>
      </c>
      <c r="R667" s="77">
        <v>0</v>
      </c>
      <c r="S667" s="77">
        <v>0</v>
      </c>
      <c r="T667" s="94">
        <v>0.953</v>
      </c>
      <c r="U667" s="5">
        <v>0.953</v>
      </c>
      <c r="V667" s="16">
        <f t="shared" si="35"/>
        <v>0.953</v>
      </c>
      <c r="W667" s="16">
        <f t="shared" si="34"/>
        <v>0</v>
      </c>
      <c r="X667" s="17"/>
      <c r="Y667" s="11"/>
    </row>
    <row r="668" spans="1:25" ht="11.25" customHeight="1">
      <c r="A668" s="202"/>
      <c r="B668" s="230"/>
      <c r="C668" s="76">
        <v>6</v>
      </c>
      <c r="D668" s="77">
        <v>0.2575</v>
      </c>
      <c r="E668" s="77">
        <v>0.1292</v>
      </c>
      <c r="F668" s="77">
        <v>0.0005</v>
      </c>
      <c r="G668" s="77">
        <v>0.0566</v>
      </c>
      <c r="H668" s="78">
        <v>0.0071</v>
      </c>
      <c r="I668" s="78">
        <v>0.0071</v>
      </c>
      <c r="J668" s="78">
        <v>0.0381</v>
      </c>
      <c r="K668" s="78">
        <v>0.0043</v>
      </c>
      <c r="L668" s="77">
        <v>0.0008</v>
      </c>
      <c r="M668" s="77">
        <v>0.001</v>
      </c>
      <c r="N668" s="77">
        <v>0.0066</v>
      </c>
      <c r="O668" s="77">
        <f t="shared" si="33"/>
        <v>0.48739999999999994</v>
      </c>
      <c r="P668" s="77">
        <v>0.0287</v>
      </c>
      <c r="Q668" s="77">
        <v>0.0227</v>
      </c>
      <c r="R668" s="77">
        <v>0</v>
      </c>
      <c r="S668" s="77">
        <v>0</v>
      </c>
      <c r="T668" s="94">
        <v>0.991</v>
      </c>
      <c r="U668" s="5">
        <v>0.991</v>
      </c>
      <c r="V668" s="16">
        <f t="shared" si="35"/>
        <v>0.991</v>
      </c>
      <c r="W668" s="16">
        <f t="shared" si="34"/>
        <v>0</v>
      </c>
      <c r="X668" s="17"/>
      <c r="Y668" s="11"/>
    </row>
    <row r="669" spans="1:25" ht="11.25" customHeight="1">
      <c r="A669" s="202">
        <v>120</v>
      </c>
      <c r="B669" s="230" t="s">
        <v>117</v>
      </c>
      <c r="C669" s="76">
        <v>1</v>
      </c>
      <c r="D669" s="77">
        <v>0.2258</v>
      </c>
      <c r="E669" s="77">
        <v>0.1299</v>
      </c>
      <c r="F669" s="77">
        <v>0.0007</v>
      </c>
      <c r="G669" s="77">
        <v>0.0602</v>
      </c>
      <c r="H669" s="78">
        <v>0.0076</v>
      </c>
      <c r="I669" s="78">
        <v>0.0076</v>
      </c>
      <c r="J669" s="78">
        <v>0.04044</v>
      </c>
      <c r="K669" s="78">
        <v>0.0047</v>
      </c>
      <c r="L669" s="77">
        <v>0.0011</v>
      </c>
      <c r="M669" s="77">
        <v>0.0013</v>
      </c>
      <c r="N669" s="77">
        <v>0.0078</v>
      </c>
      <c r="O669" s="77">
        <f t="shared" si="33"/>
        <v>0.5639</v>
      </c>
      <c r="P669" s="77">
        <v>0.0252</v>
      </c>
      <c r="Q669" s="77">
        <v>0.0171</v>
      </c>
      <c r="R669" s="77">
        <v>0</v>
      </c>
      <c r="S669" s="77">
        <v>0</v>
      </c>
      <c r="T669" s="94">
        <v>1.033</v>
      </c>
      <c r="U669" s="5">
        <v>1.033</v>
      </c>
      <c r="V669" s="16">
        <f t="shared" si="35"/>
        <v>1.0329999999999997</v>
      </c>
      <c r="W669" s="16">
        <f t="shared" si="34"/>
        <v>0</v>
      </c>
      <c r="X669" s="17"/>
      <c r="Y669" s="11"/>
    </row>
    <row r="670" spans="1:25" ht="11.25" customHeight="1">
      <c r="A670" s="202"/>
      <c r="B670" s="230"/>
      <c r="C670" s="76">
        <v>2</v>
      </c>
      <c r="D670" s="77">
        <v>0.2258</v>
      </c>
      <c r="E670" s="77">
        <v>0.1299</v>
      </c>
      <c r="F670" s="77">
        <v>0.0007</v>
      </c>
      <c r="G670" s="77">
        <v>0.0602</v>
      </c>
      <c r="H670" s="78">
        <v>0.0076</v>
      </c>
      <c r="I670" s="78">
        <v>0.0076</v>
      </c>
      <c r="J670" s="78">
        <v>0.04044</v>
      </c>
      <c r="K670" s="78">
        <v>0.0047</v>
      </c>
      <c r="L670" s="77">
        <v>0.0011</v>
      </c>
      <c r="M670" s="77">
        <v>0.0013</v>
      </c>
      <c r="N670" s="77">
        <v>0.0078</v>
      </c>
      <c r="O670" s="77">
        <f t="shared" si="33"/>
        <v>0.4789</v>
      </c>
      <c r="P670" s="77">
        <v>0.0252</v>
      </c>
      <c r="Q670" s="77">
        <v>0.0171</v>
      </c>
      <c r="R670" s="77">
        <v>0</v>
      </c>
      <c r="S670" s="77">
        <v>0</v>
      </c>
      <c r="T670" s="94">
        <v>0.948</v>
      </c>
      <c r="U670" s="5">
        <v>0.948</v>
      </c>
      <c r="V670" s="16">
        <f t="shared" si="35"/>
        <v>0.948</v>
      </c>
      <c r="W670" s="16">
        <f t="shared" si="34"/>
        <v>0</v>
      </c>
      <c r="X670" s="17"/>
      <c r="Y670" s="11"/>
    </row>
    <row r="671" spans="1:25" ht="11.25" customHeight="1">
      <c r="A671" s="202"/>
      <c r="B671" s="230"/>
      <c r="C671" s="76">
        <v>3</v>
      </c>
      <c r="D671" s="77">
        <v>0.2258</v>
      </c>
      <c r="E671" s="77">
        <v>0.1299</v>
      </c>
      <c r="F671" s="77">
        <v>0.0007</v>
      </c>
      <c r="G671" s="77">
        <v>0.0602</v>
      </c>
      <c r="H671" s="78">
        <v>0.0076</v>
      </c>
      <c r="I671" s="78">
        <v>0.0076</v>
      </c>
      <c r="J671" s="78">
        <v>0.04044</v>
      </c>
      <c r="K671" s="78">
        <v>0.0047</v>
      </c>
      <c r="L671" s="77">
        <v>0.0011</v>
      </c>
      <c r="M671" s="77">
        <v>0.0013</v>
      </c>
      <c r="N671" s="77">
        <v>0.0078</v>
      </c>
      <c r="O671" s="77">
        <f t="shared" si="33"/>
        <v>0.44190000000000007</v>
      </c>
      <c r="P671" s="77">
        <v>0.0252</v>
      </c>
      <c r="Q671" s="77">
        <v>0.0171</v>
      </c>
      <c r="R671" s="77">
        <v>0</v>
      </c>
      <c r="S671" s="77">
        <v>0</v>
      </c>
      <c r="T671" s="94">
        <v>0.911</v>
      </c>
      <c r="U671" s="5">
        <v>0.911</v>
      </c>
      <c r="V671" s="16">
        <f t="shared" si="35"/>
        <v>0.911</v>
      </c>
      <c r="W671" s="16">
        <f t="shared" si="34"/>
        <v>0</v>
      </c>
      <c r="X671" s="17"/>
      <c r="Y671" s="11"/>
    </row>
    <row r="672" spans="1:25" ht="11.25" customHeight="1">
      <c r="A672" s="202"/>
      <c r="B672" s="230"/>
      <c r="C672" s="76">
        <v>4</v>
      </c>
      <c r="D672" s="77">
        <v>0.22576960846027952</v>
      </c>
      <c r="E672" s="77">
        <v>0.1298594149985312</v>
      </c>
      <c r="F672" s="77">
        <v>0.0006556716605816442</v>
      </c>
      <c r="G672" s="77">
        <v>0.06024894036677997</v>
      </c>
      <c r="H672" s="78">
        <v>0.007555619927552903</v>
      </c>
      <c r="I672" s="78">
        <v>0.007555619927552903</v>
      </c>
      <c r="J672" s="78">
        <v>0.04039906827292042</v>
      </c>
      <c r="K672" s="78">
        <v>0.004741844404293568</v>
      </c>
      <c r="L672" s="77">
        <v>0.001129212304335054</v>
      </c>
      <c r="M672" s="77">
        <v>0.0013113433211632884</v>
      </c>
      <c r="N672" s="77">
        <v>0.0077952075202484365</v>
      </c>
      <c r="O672" s="77">
        <f t="shared" si="33"/>
        <v>0.3989762054639304</v>
      </c>
      <c r="P672" s="77">
        <v>0.02517050652566201</v>
      </c>
      <c r="Q672" s="77">
        <v>0.0170838893784884</v>
      </c>
      <c r="R672" s="77">
        <v>0</v>
      </c>
      <c r="S672" s="77">
        <v>0</v>
      </c>
      <c r="T672" s="94">
        <v>0.868</v>
      </c>
      <c r="U672" s="5">
        <v>0.868</v>
      </c>
      <c r="V672" s="16">
        <f t="shared" si="35"/>
        <v>0.8679999999999999</v>
      </c>
      <c r="W672" s="16">
        <f t="shared" si="34"/>
        <v>0</v>
      </c>
      <c r="X672" s="17"/>
      <c r="Y672" s="11"/>
    </row>
    <row r="673" spans="1:25" ht="11.25" customHeight="1">
      <c r="A673" s="202"/>
      <c r="B673" s="230"/>
      <c r="C673" s="76">
        <v>5</v>
      </c>
      <c r="D673" s="77">
        <v>0.2258</v>
      </c>
      <c r="E673" s="77">
        <v>0.1299</v>
      </c>
      <c r="F673" s="77">
        <v>0.0007</v>
      </c>
      <c r="G673" s="77">
        <v>0.0602</v>
      </c>
      <c r="H673" s="78">
        <v>0.0076</v>
      </c>
      <c r="I673" s="78">
        <v>0.0076</v>
      </c>
      <c r="J673" s="78">
        <v>0.04044</v>
      </c>
      <c r="K673" s="78">
        <v>0.0047</v>
      </c>
      <c r="L673" s="77">
        <v>0.0011</v>
      </c>
      <c r="M673" s="77">
        <v>0.0013</v>
      </c>
      <c r="N673" s="77">
        <v>0.0078</v>
      </c>
      <c r="O673" s="77">
        <f t="shared" si="33"/>
        <v>0.4839</v>
      </c>
      <c r="P673" s="77">
        <v>0.0252</v>
      </c>
      <c r="Q673" s="77">
        <v>0.0171</v>
      </c>
      <c r="R673" s="77">
        <v>0</v>
      </c>
      <c r="S673" s="77">
        <v>0</v>
      </c>
      <c r="T673" s="94">
        <v>0.953</v>
      </c>
      <c r="U673" s="5">
        <v>0.953</v>
      </c>
      <c r="V673" s="16">
        <f t="shared" si="35"/>
        <v>0.953</v>
      </c>
      <c r="W673" s="16">
        <f t="shared" si="34"/>
        <v>0</v>
      </c>
      <c r="X673" s="17"/>
      <c r="Y673" s="11"/>
    </row>
    <row r="674" spans="1:25" ht="11.25" customHeight="1">
      <c r="A674" s="202"/>
      <c r="B674" s="230"/>
      <c r="C674" s="76">
        <v>6</v>
      </c>
      <c r="D674" s="77">
        <v>0.2258</v>
      </c>
      <c r="E674" s="77">
        <v>0.1299</v>
      </c>
      <c r="F674" s="77">
        <v>0.0007</v>
      </c>
      <c r="G674" s="77">
        <v>0.0602</v>
      </c>
      <c r="H674" s="78">
        <v>0.0076</v>
      </c>
      <c r="I674" s="78">
        <v>0.0076</v>
      </c>
      <c r="J674" s="78">
        <v>0.04044</v>
      </c>
      <c r="K674" s="78">
        <v>0.0047</v>
      </c>
      <c r="L674" s="77">
        <v>0.0011</v>
      </c>
      <c r="M674" s="77">
        <v>0.0013</v>
      </c>
      <c r="N674" s="77">
        <v>0.0078</v>
      </c>
      <c r="O674" s="77">
        <f t="shared" si="33"/>
        <v>0.5219</v>
      </c>
      <c r="P674" s="77">
        <v>0.0252</v>
      </c>
      <c r="Q674" s="77">
        <v>0.0171</v>
      </c>
      <c r="R674" s="77">
        <v>0</v>
      </c>
      <c r="S674" s="77">
        <v>0</v>
      </c>
      <c r="T674" s="94">
        <v>0.991</v>
      </c>
      <c r="U674" s="5">
        <v>0.991</v>
      </c>
      <c r="V674" s="16">
        <f t="shared" si="35"/>
        <v>0.991</v>
      </c>
      <c r="W674" s="16">
        <f t="shared" si="34"/>
        <v>0</v>
      </c>
      <c r="X674" s="17"/>
      <c r="Y674" s="11"/>
    </row>
    <row r="675" spans="1:25" ht="11.25" customHeight="1">
      <c r="A675" s="202">
        <v>121</v>
      </c>
      <c r="B675" s="230" t="s">
        <v>118</v>
      </c>
      <c r="C675" s="76">
        <v>1</v>
      </c>
      <c r="D675" s="77">
        <v>0.1099</v>
      </c>
      <c r="E675" s="77">
        <v>0.1583</v>
      </c>
      <c r="F675" s="77">
        <v>0.0005</v>
      </c>
      <c r="G675" s="77">
        <v>0.0502</v>
      </c>
      <c r="H675" s="78">
        <v>0.0067</v>
      </c>
      <c r="I675" s="78">
        <v>0.0067</v>
      </c>
      <c r="J675" s="78">
        <v>0.0312</v>
      </c>
      <c r="K675" s="78">
        <v>0.0058</v>
      </c>
      <c r="L675" s="77">
        <v>0.0007</v>
      </c>
      <c r="M675" s="77">
        <v>0.0008</v>
      </c>
      <c r="N675" s="77">
        <v>0.014</v>
      </c>
      <c r="O675" s="77">
        <f t="shared" si="33"/>
        <v>0.6573</v>
      </c>
      <c r="P675" s="77">
        <v>0.0122</v>
      </c>
      <c r="Q675" s="77">
        <v>0.0253</v>
      </c>
      <c r="R675" s="77">
        <v>0.0238</v>
      </c>
      <c r="S675" s="77">
        <v>0.8</v>
      </c>
      <c r="T675" s="94">
        <v>1.853</v>
      </c>
      <c r="U675" s="5">
        <v>1.053</v>
      </c>
      <c r="V675" s="16">
        <f t="shared" si="35"/>
        <v>1.8530000000000002</v>
      </c>
      <c r="W675" s="16">
        <f t="shared" si="34"/>
        <v>0</v>
      </c>
      <c r="X675" s="17"/>
      <c r="Y675" s="11"/>
    </row>
    <row r="676" spans="1:25" ht="11.25" customHeight="1">
      <c r="A676" s="202"/>
      <c r="B676" s="230"/>
      <c r="C676" s="76">
        <v>2</v>
      </c>
      <c r="D676" s="77">
        <v>0.1099</v>
      </c>
      <c r="E676" s="77">
        <v>0.1583</v>
      </c>
      <c r="F676" s="77">
        <v>0.0005</v>
      </c>
      <c r="G676" s="77">
        <v>0.0502</v>
      </c>
      <c r="H676" s="78">
        <v>0.0067</v>
      </c>
      <c r="I676" s="78">
        <v>0.0067</v>
      </c>
      <c r="J676" s="78">
        <v>0.0312</v>
      </c>
      <c r="K676" s="78">
        <v>0.0058</v>
      </c>
      <c r="L676" s="77">
        <v>0.0007</v>
      </c>
      <c r="M676" s="77">
        <v>0.0008</v>
      </c>
      <c r="N676" s="77">
        <v>0.014</v>
      </c>
      <c r="O676" s="77">
        <f t="shared" si="33"/>
        <v>0.5723</v>
      </c>
      <c r="P676" s="77">
        <v>0.0122</v>
      </c>
      <c r="Q676" s="77">
        <v>0.0253</v>
      </c>
      <c r="R676" s="77">
        <v>0.0238</v>
      </c>
      <c r="S676" s="77">
        <v>0.8</v>
      </c>
      <c r="T676" s="94">
        <v>1.768</v>
      </c>
      <c r="U676" s="5">
        <v>0.968</v>
      </c>
      <c r="V676" s="16">
        <f t="shared" si="35"/>
        <v>1.7680000000000002</v>
      </c>
      <c r="W676" s="16">
        <f t="shared" si="34"/>
        <v>0</v>
      </c>
      <c r="X676" s="17"/>
      <c r="Y676" s="11"/>
    </row>
    <row r="677" spans="1:25" ht="11.25" customHeight="1">
      <c r="A677" s="202"/>
      <c r="B677" s="230"/>
      <c r="C677" s="76">
        <v>3</v>
      </c>
      <c r="D677" s="77">
        <v>0.1099</v>
      </c>
      <c r="E677" s="77">
        <v>0.1583</v>
      </c>
      <c r="F677" s="77">
        <v>0.0005</v>
      </c>
      <c r="G677" s="77">
        <v>0.0502</v>
      </c>
      <c r="H677" s="78">
        <v>0.0067</v>
      </c>
      <c r="I677" s="78">
        <v>0.0067</v>
      </c>
      <c r="J677" s="78">
        <v>0.0312</v>
      </c>
      <c r="K677" s="78">
        <v>0.0058</v>
      </c>
      <c r="L677" s="77">
        <v>0.0007</v>
      </c>
      <c r="M677" s="77">
        <v>0.0008</v>
      </c>
      <c r="N677" s="77">
        <v>0.014</v>
      </c>
      <c r="O677" s="77">
        <f t="shared" si="33"/>
        <v>0.5353000000000001</v>
      </c>
      <c r="P677" s="77">
        <v>0.0122</v>
      </c>
      <c r="Q677" s="77">
        <v>0.0253</v>
      </c>
      <c r="R677" s="77">
        <v>0.0238</v>
      </c>
      <c r="S677" s="77">
        <v>0.8</v>
      </c>
      <c r="T677" s="94">
        <v>1.731</v>
      </c>
      <c r="U677" s="5">
        <v>0.931</v>
      </c>
      <c r="V677" s="16">
        <f t="shared" si="35"/>
        <v>1.7310000000000003</v>
      </c>
      <c r="W677" s="16">
        <f t="shared" si="34"/>
        <v>0</v>
      </c>
      <c r="X677" s="17"/>
      <c r="Y677" s="11"/>
    </row>
    <row r="678" spans="1:25" ht="11.25" customHeight="1">
      <c r="A678" s="202"/>
      <c r="B678" s="230"/>
      <c r="C678" s="76">
        <v>4</v>
      </c>
      <c r="D678" s="77">
        <v>0.10985622827876348</v>
      </c>
      <c r="E678" s="77">
        <v>0.158260106091092</v>
      </c>
      <c r="F678" s="77">
        <v>0.0004872873605267971</v>
      </c>
      <c r="G678" s="77">
        <v>0.05024474117431863</v>
      </c>
      <c r="H678" s="78">
        <v>0.006658428633638535</v>
      </c>
      <c r="I678" s="78">
        <v>0.006658428633638535</v>
      </c>
      <c r="J678" s="78">
        <v>0.031156420776270878</v>
      </c>
      <c r="K678" s="78">
        <v>0.005794089218554891</v>
      </c>
      <c r="L678" s="77">
        <v>0.0007038595207609291</v>
      </c>
      <c r="M678" s="77">
        <v>0.0008121456008779952</v>
      </c>
      <c r="N678" s="77">
        <v>0.01402304737516005</v>
      </c>
      <c r="O678" s="77">
        <f t="shared" si="33"/>
        <v>0.49205194805194824</v>
      </c>
      <c r="P678" s="77">
        <v>0.01223632705322846</v>
      </c>
      <c r="Q678" s="77">
        <v>0.025555514907627582</v>
      </c>
      <c r="R678" s="77">
        <v>0.023768794585695995</v>
      </c>
      <c r="S678" s="77">
        <v>0.8</v>
      </c>
      <c r="T678" s="94">
        <v>1.6880000000000002</v>
      </c>
      <c r="U678" s="5">
        <v>0.888</v>
      </c>
      <c r="V678" s="16">
        <f t="shared" si="35"/>
        <v>1.6880000000000002</v>
      </c>
      <c r="W678" s="16">
        <f t="shared" si="34"/>
        <v>0</v>
      </c>
      <c r="X678" s="17"/>
      <c r="Y678" s="11"/>
    </row>
    <row r="679" spans="1:25" ht="11.25" customHeight="1">
      <c r="A679" s="202"/>
      <c r="B679" s="230"/>
      <c r="C679" s="76">
        <v>5</v>
      </c>
      <c r="D679" s="77">
        <v>0.1099</v>
      </c>
      <c r="E679" s="77">
        <v>0.1583</v>
      </c>
      <c r="F679" s="77">
        <v>0.0005</v>
      </c>
      <c r="G679" s="77">
        <v>0.0502</v>
      </c>
      <c r="H679" s="78">
        <v>0.0067</v>
      </c>
      <c r="I679" s="78">
        <v>0.0067</v>
      </c>
      <c r="J679" s="78">
        <v>0.0312</v>
      </c>
      <c r="K679" s="78">
        <v>0.0058</v>
      </c>
      <c r="L679" s="77">
        <v>0.0007</v>
      </c>
      <c r="M679" s="77">
        <v>0.0008</v>
      </c>
      <c r="N679" s="77">
        <v>0.014</v>
      </c>
      <c r="O679" s="77">
        <f t="shared" si="33"/>
        <v>0.5773000000000001</v>
      </c>
      <c r="P679" s="77">
        <v>0.0122</v>
      </c>
      <c r="Q679" s="77">
        <v>0.0253</v>
      </c>
      <c r="R679" s="77">
        <v>0.0238</v>
      </c>
      <c r="S679" s="77">
        <v>0.8</v>
      </c>
      <c r="T679" s="94">
        <v>1.7730000000000001</v>
      </c>
      <c r="U679" s="5">
        <v>0.973</v>
      </c>
      <c r="V679" s="16">
        <f t="shared" si="35"/>
        <v>1.7730000000000001</v>
      </c>
      <c r="W679" s="16">
        <f t="shared" si="34"/>
        <v>0</v>
      </c>
      <c r="X679" s="17"/>
      <c r="Y679" s="11"/>
    </row>
    <row r="680" spans="1:25" ht="11.25" customHeight="1">
      <c r="A680" s="202"/>
      <c r="B680" s="230"/>
      <c r="C680" s="76">
        <v>6</v>
      </c>
      <c r="D680" s="77">
        <v>0.1099</v>
      </c>
      <c r="E680" s="77">
        <v>0.1583</v>
      </c>
      <c r="F680" s="77">
        <v>0.0005</v>
      </c>
      <c r="G680" s="77">
        <v>0.0502</v>
      </c>
      <c r="H680" s="78">
        <v>0.0067</v>
      </c>
      <c r="I680" s="78">
        <v>0.0067</v>
      </c>
      <c r="J680" s="78">
        <v>0.0312</v>
      </c>
      <c r="K680" s="78">
        <v>0.0058</v>
      </c>
      <c r="L680" s="77">
        <v>0.0007</v>
      </c>
      <c r="M680" s="77">
        <v>0.0008</v>
      </c>
      <c r="N680" s="77">
        <v>0.014</v>
      </c>
      <c r="O680" s="77">
        <f t="shared" si="33"/>
        <v>0.6153</v>
      </c>
      <c r="P680" s="77">
        <v>0.0122</v>
      </c>
      <c r="Q680" s="77">
        <v>0.0253</v>
      </c>
      <c r="R680" s="77">
        <v>0.0238</v>
      </c>
      <c r="S680" s="77">
        <v>0.8</v>
      </c>
      <c r="T680" s="94">
        <v>1.811</v>
      </c>
      <c r="U680" s="5">
        <v>1.011</v>
      </c>
      <c r="V680" s="16">
        <f t="shared" si="35"/>
        <v>1.811</v>
      </c>
      <c r="W680" s="16">
        <f t="shared" si="34"/>
        <v>0</v>
      </c>
      <c r="X680" s="17"/>
      <c r="Y680" s="11"/>
    </row>
    <row r="681" spans="1:25" ht="11.25" customHeight="1">
      <c r="A681" s="202">
        <v>122</v>
      </c>
      <c r="B681" s="230" t="s">
        <v>119</v>
      </c>
      <c r="C681" s="76">
        <v>1</v>
      </c>
      <c r="D681" s="77">
        <v>0.288</v>
      </c>
      <c r="E681" s="77">
        <v>0.1469</v>
      </c>
      <c r="F681" s="77">
        <v>0.0003</v>
      </c>
      <c r="G681" s="77">
        <v>0.0292</v>
      </c>
      <c r="H681" s="78">
        <v>0.0043</v>
      </c>
      <c r="I681" s="78">
        <v>0.0043</v>
      </c>
      <c r="J681" s="78">
        <v>0.0165</v>
      </c>
      <c r="K681" s="78">
        <v>0.0041</v>
      </c>
      <c r="L681" s="77">
        <v>0.0006</v>
      </c>
      <c r="M681" s="77">
        <v>0.0006</v>
      </c>
      <c r="N681" s="77">
        <v>0.0092</v>
      </c>
      <c r="O681" s="77">
        <f t="shared" si="33"/>
        <v>0.5217</v>
      </c>
      <c r="P681" s="77">
        <v>0.0221</v>
      </c>
      <c r="Q681" s="77">
        <v>0.0251</v>
      </c>
      <c r="R681" s="77">
        <v>0.0093</v>
      </c>
      <c r="S681" s="77">
        <v>0.8</v>
      </c>
      <c r="T681" s="94">
        <v>1.853</v>
      </c>
      <c r="U681" s="5">
        <v>1.053</v>
      </c>
      <c r="V681" s="16">
        <f t="shared" si="35"/>
        <v>1.853</v>
      </c>
      <c r="W681" s="16">
        <f t="shared" si="34"/>
        <v>0</v>
      </c>
      <c r="X681" s="17"/>
      <c r="Y681" s="11"/>
    </row>
    <row r="682" spans="1:25" ht="11.25" customHeight="1">
      <c r="A682" s="202"/>
      <c r="B682" s="230"/>
      <c r="C682" s="76">
        <v>2</v>
      </c>
      <c r="D682" s="77">
        <v>0.288</v>
      </c>
      <c r="E682" s="77">
        <v>0.1469</v>
      </c>
      <c r="F682" s="77">
        <v>0.0003</v>
      </c>
      <c r="G682" s="77">
        <v>0.0292</v>
      </c>
      <c r="H682" s="78">
        <v>0.0043</v>
      </c>
      <c r="I682" s="78">
        <v>0.0043</v>
      </c>
      <c r="J682" s="78">
        <v>0.0165</v>
      </c>
      <c r="K682" s="78">
        <v>0.0041</v>
      </c>
      <c r="L682" s="77">
        <v>0.0006</v>
      </c>
      <c r="M682" s="77">
        <v>0.0006</v>
      </c>
      <c r="N682" s="77">
        <v>0.0092</v>
      </c>
      <c r="O682" s="77">
        <f t="shared" si="33"/>
        <v>0.4367000000000001</v>
      </c>
      <c r="P682" s="77">
        <v>0.0221</v>
      </c>
      <c r="Q682" s="77">
        <v>0.0251</v>
      </c>
      <c r="R682" s="77">
        <v>0.0093</v>
      </c>
      <c r="S682" s="77">
        <v>0.8</v>
      </c>
      <c r="T682" s="94">
        <v>1.768</v>
      </c>
      <c r="U682" s="5">
        <v>0.968</v>
      </c>
      <c r="V682" s="16">
        <f t="shared" si="35"/>
        <v>1.768</v>
      </c>
      <c r="W682" s="16">
        <f t="shared" si="34"/>
        <v>0</v>
      </c>
      <c r="X682" s="17"/>
      <c r="Y682" s="11"/>
    </row>
    <row r="683" spans="1:25" ht="11.25" customHeight="1">
      <c r="A683" s="202"/>
      <c r="B683" s="230"/>
      <c r="C683" s="76">
        <v>3</v>
      </c>
      <c r="D683" s="77">
        <v>0.288</v>
      </c>
      <c r="E683" s="77">
        <v>0.1469</v>
      </c>
      <c r="F683" s="77">
        <v>0.0003</v>
      </c>
      <c r="G683" s="77">
        <v>0.0292</v>
      </c>
      <c r="H683" s="78">
        <v>0.0043</v>
      </c>
      <c r="I683" s="78">
        <v>0.0043</v>
      </c>
      <c r="J683" s="78">
        <v>0.0165</v>
      </c>
      <c r="K683" s="78">
        <v>0.0041</v>
      </c>
      <c r="L683" s="77">
        <v>0.0006</v>
      </c>
      <c r="M683" s="77">
        <v>0.0006</v>
      </c>
      <c r="N683" s="77">
        <v>0.0092</v>
      </c>
      <c r="O683" s="77">
        <f t="shared" si="33"/>
        <v>0.39970000000000017</v>
      </c>
      <c r="P683" s="77">
        <v>0.0221</v>
      </c>
      <c r="Q683" s="77">
        <v>0.0251</v>
      </c>
      <c r="R683" s="77">
        <v>0.0093</v>
      </c>
      <c r="S683" s="77">
        <v>0.8</v>
      </c>
      <c r="T683" s="94">
        <v>1.731</v>
      </c>
      <c r="U683" s="5">
        <v>0.931</v>
      </c>
      <c r="V683" s="16">
        <f t="shared" si="35"/>
        <v>1.731</v>
      </c>
      <c r="W683" s="16">
        <f t="shared" si="34"/>
        <v>0</v>
      </c>
      <c r="X683" s="17"/>
      <c r="Y683" s="11"/>
    </row>
    <row r="684" spans="1:25" ht="11.25" customHeight="1">
      <c r="A684" s="202"/>
      <c r="B684" s="230"/>
      <c r="C684" s="76">
        <v>4</v>
      </c>
      <c r="D684" s="77">
        <v>0.2879919697911189</v>
      </c>
      <c r="E684" s="77">
        <v>0.14686104870704075</v>
      </c>
      <c r="F684" s="77">
        <v>0.00029711772859805933</v>
      </c>
      <c r="G684" s="77">
        <v>0.029244873572008983</v>
      </c>
      <c r="H684" s="78">
        <v>0.004346718276434666</v>
      </c>
      <c r="I684" s="78">
        <v>0.004346718276434666</v>
      </c>
      <c r="J684" s="78">
        <v>0.01648301311420548</v>
      </c>
      <c r="K684" s="78">
        <v>0.0040746827450023485</v>
      </c>
      <c r="L684" s="77">
        <v>0.0005517900673963958</v>
      </c>
      <c r="M684" s="77">
        <v>0.0005942354571961187</v>
      </c>
      <c r="N684" s="77">
        <v>0.009210649586539839</v>
      </c>
      <c r="O684" s="77">
        <f t="shared" si="33"/>
        <v>0.35679594665646974</v>
      </c>
      <c r="P684" s="77">
        <v>0.022071602695855834</v>
      </c>
      <c r="Q684" s="77">
        <v>0.025127670761435874</v>
      </c>
      <c r="R684" s="77">
        <v>0.009253094976339561</v>
      </c>
      <c r="S684" s="77">
        <v>0.8</v>
      </c>
      <c r="T684" s="94">
        <v>1.6880000000000002</v>
      </c>
      <c r="U684" s="5">
        <v>0.888</v>
      </c>
      <c r="V684" s="16">
        <f t="shared" si="35"/>
        <v>1.6880000000000002</v>
      </c>
      <c r="W684" s="16">
        <f t="shared" si="34"/>
        <v>0</v>
      </c>
      <c r="X684" s="17"/>
      <c r="Y684" s="11"/>
    </row>
    <row r="685" spans="1:25" ht="11.25" customHeight="1">
      <c r="A685" s="202"/>
      <c r="B685" s="230"/>
      <c r="C685" s="76">
        <v>5</v>
      </c>
      <c r="D685" s="77">
        <v>0.288</v>
      </c>
      <c r="E685" s="77">
        <v>0.1469</v>
      </c>
      <c r="F685" s="77">
        <v>0.0003</v>
      </c>
      <c r="G685" s="77">
        <v>0.0292</v>
      </c>
      <c r="H685" s="78">
        <v>0.0043</v>
      </c>
      <c r="I685" s="78">
        <v>0.0043</v>
      </c>
      <c r="J685" s="78">
        <v>0.0165</v>
      </c>
      <c r="K685" s="78">
        <v>0.0041</v>
      </c>
      <c r="L685" s="77">
        <v>0.0006</v>
      </c>
      <c r="M685" s="77">
        <v>0.0006</v>
      </c>
      <c r="N685" s="77">
        <v>0.0092</v>
      </c>
      <c r="O685" s="77">
        <f t="shared" si="33"/>
        <v>0.4417000000000002</v>
      </c>
      <c r="P685" s="77">
        <v>0.0221</v>
      </c>
      <c r="Q685" s="77">
        <v>0.0251</v>
      </c>
      <c r="R685" s="77">
        <v>0.0093</v>
      </c>
      <c r="S685" s="77">
        <v>0.8</v>
      </c>
      <c r="T685" s="94">
        <v>1.7730000000000001</v>
      </c>
      <c r="U685" s="5">
        <v>0.973</v>
      </c>
      <c r="V685" s="16">
        <f t="shared" si="35"/>
        <v>1.7730000000000001</v>
      </c>
      <c r="W685" s="16">
        <f t="shared" si="34"/>
        <v>0</v>
      </c>
      <c r="X685" s="17"/>
      <c r="Y685" s="11"/>
    </row>
    <row r="686" spans="1:25" ht="11.25" customHeight="1">
      <c r="A686" s="202"/>
      <c r="B686" s="230"/>
      <c r="C686" s="76">
        <v>6</v>
      </c>
      <c r="D686" s="77">
        <v>0.288</v>
      </c>
      <c r="E686" s="77">
        <v>0.1469</v>
      </c>
      <c r="F686" s="77">
        <v>0.0003</v>
      </c>
      <c r="G686" s="77">
        <v>0.0292</v>
      </c>
      <c r="H686" s="78">
        <v>0.0043</v>
      </c>
      <c r="I686" s="78">
        <v>0.0043</v>
      </c>
      <c r="J686" s="78">
        <v>0.0165</v>
      </c>
      <c r="K686" s="78">
        <v>0.0041</v>
      </c>
      <c r="L686" s="77">
        <v>0.0006</v>
      </c>
      <c r="M686" s="77">
        <v>0.0006</v>
      </c>
      <c r="N686" s="77">
        <v>0.0092</v>
      </c>
      <c r="O686" s="77">
        <f t="shared" si="33"/>
        <v>0.4797</v>
      </c>
      <c r="P686" s="77">
        <v>0.0221</v>
      </c>
      <c r="Q686" s="77">
        <v>0.0251</v>
      </c>
      <c r="R686" s="77">
        <v>0.0093</v>
      </c>
      <c r="S686" s="77">
        <v>0.8</v>
      </c>
      <c r="T686" s="94">
        <v>1.811</v>
      </c>
      <c r="U686" s="5">
        <v>1.011</v>
      </c>
      <c r="V686" s="16">
        <f t="shared" si="35"/>
        <v>1.811</v>
      </c>
      <c r="W686" s="16">
        <f t="shared" si="34"/>
        <v>0</v>
      </c>
      <c r="X686" s="17"/>
      <c r="Y686" s="11"/>
    </row>
    <row r="687" spans="1:25" ht="11.25" customHeight="1">
      <c r="A687" s="202">
        <v>123</v>
      </c>
      <c r="B687" s="230" t="s">
        <v>120</v>
      </c>
      <c r="C687" s="76">
        <v>1</v>
      </c>
      <c r="D687" s="77">
        <v>0.3265</v>
      </c>
      <c r="E687" s="77">
        <v>0.1447</v>
      </c>
      <c r="F687" s="77">
        <v>0.0002</v>
      </c>
      <c r="G687" s="77">
        <v>0.0261</v>
      </c>
      <c r="H687" s="78">
        <v>0.0052</v>
      </c>
      <c r="I687" s="78">
        <v>0.005</v>
      </c>
      <c r="J687" s="78">
        <v>0.0119</v>
      </c>
      <c r="K687" s="78">
        <v>0.0039</v>
      </c>
      <c r="L687" s="77">
        <v>0.0007</v>
      </c>
      <c r="M687" s="77">
        <v>0.0008</v>
      </c>
      <c r="N687" s="77">
        <v>0.0074</v>
      </c>
      <c r="O687" s="77">
        <f t="shared" si="33"/>
        <v>0.4719</v>
      </c>
      <c r="P687" s="77">
        <v>0.0364</v>
      </c>
      <c r="Q687" s="77">
        <v>0.0183</v>
      </c>
      <c r="R687" s="77">
        <v>0</v>
      </c>
      <c r="S687" s="77">
        <v>0</v>
      </c>
      <c r="T687" s="94">
        <v>1.033</v>
      </c>
      <c r="U687" s="5">
        <v>1.033</v>
      </c>
      <c r="V687" s="16">
        <f t="shared" si="35"/>
        <v>1.033</v>
      </c>
      <c r="W687" s="16">
        <f t="shared" si="34"/>
        <v>0</v>
      </c>
      <c r="X687" s="17"/>
      <c r="Y687" s="11"/>
    </row>
    <row r="688" spans="1:25" ht="11.25" customHeight="1">
      <c r="A688" s="202"/>
      <c r="B688" s="230"/>
      <c r="C688" s="76">
        <v>2</v>
      </c>
      <c r="D688" s="77">
        <v>0.3265</v>
      </c>
      <c r="E688" s="77">
        <v>0.1447</v>
      </c>
      <c r="F688" s="77">
        <v>0.0002</v>
      </c>
      <c r="G688" s="77">
        <v>0.0261</v>
      </c>
      <c r="H688" s="78">
        <v>0.0052</v>
      </c>
      <c r="I688" s="78">
        <v>0.005</v>
      </c>
      <c r="J688" s="78">
        <v>0.0119</v>
      </c>
      <c r="K688" s="78">
        <v>0.0039</v>
      </c>
      <c r="L688" s="77">
        <v>0.0007</v>
      </c>
      <c r="M688" s="77">
        <v>0.0008</v>
      </c>
      <c r="N688" s="77">
        <v>0.0074</v>
      </c>
      <c r="O688" s="77">
        <f t="shared" si="33"/>
        <v>0.3869</v>
      </c>
      <c r="P688" s="77">
        <v>0.0364</v>
      </c>
      <c r="Q688" s="77">
        <v>0.0183</v>
      </c>
      <c r="R688" s="77">
        <v>0</v>
      </c>
      <c r="S688" s="77">
        <v>0</v>
      </c>
      <c r="T688" s="94">
        <v>0.948</v>
      </c>
      <c r="U688" s="5">
        <v>0.948</v>
      </c>
      <c r="V688" s="16">
        <f t="shared" si="35"/>
        <v>0.948</v>
      </c>
      <c r="W688" s="16">
        <f t="shared" si="34"/>
        <v>0</v>
      </c>
      <c r="X688" s="17"/>
      <c r="Y688" s="11"/>
    </row>
    <row r="689" spans="1:25" ht="11.25" customHeight="1">
      <c r="A689" s="202"/>
      <c r="B689" s="230"/>
      <c r="C689" s="76">
        <v>3</v>
      </c>
      <c r="D689" s="77">
        <v>0.3265</v>
      </c>
      <c r="E689" s="77">
        <v>0.1447</v>
      </c>
      <c r="F689" s="77">
        <v>0.0002</v>
      </c>
      <c r="G689" s="77">
        <v>0.0261</v>
      </c>
      <c r="H689" s="78">
        <v>0.0052</v>
      </c>
      <c r="I689" s="78">
        <v>0.005</v>
      </c>
      <c r="J689" s="78">
        <v>0.0119</v>
      </c>
      <c r="K689" s="78">
        <v>0.0039</v>
      </c>
      <c r="L689" s="77">
        <v>0.0007</v>
      </c>
      <c r="M689" s="77">
        <v>0.0008</v>
      </c>
      <c r="N689" s="77">
        <v>0.0074</v>
      </c>
      <c r="O689" s="77">
        <f t="shared" si="33"/>
        <v>0.3499000000000001</v>
      </c>
      <c r="P689" s="77">
        <v>0.0364</v>
      </c>
      <c r="Q689" s="77">
        <v>0.0183</v>
      </c>
      <c r="R689" s="77">
        <v>0</v>
      </c>
      <c r="S689" s="77">
        <v>0</v>
      </c>
      <c r="T689" s="94">
        <v>0.911</v>
      </c>
      <c r="U689" s="5">
        <v>0.911</v>
      </c>
      <c r="V689" s="16">
        <f t="shared" si="35"/>
        <v>0.911</v>
      </c>
      <c r="W689" s="16">
        <f t="shared" si="34"/>
        <v>0</v>
      </c>
      <c r="X689" s="17"/>
      <c r="Y689" s="11"/>
    </row>
    <row r="690" spans="1:25" ht="11.25" customHeight="1">
      <c r="A690" s="202"/>
      <c r="B690" s="230"/>
      <c r="C690" s="76">
        <v>4</v>
      </c>
      <c r="D690" s="77">
        <v>0.32645374633737967</v>
      </c>
      <c r="E690" s="77">
        <v>0.14467877773126833</v>
      </c>
      <c r="F690" s="77">
        <v>0.0002179991628296358</v>
      </c>
      <c r="G690" s="77">
        <v>0.026050899958141485</v>
      </c>
      <c r="H690" s="78">
        <v>0.005240545218617937</v>
      </c>
      <c r="I690" s="78">
        <v>0.005045196863053153</v>
      </c>
      <c r="J690" s="78">
        <v>0.011877180018338863</v>
      </c>
      <c r="K690" s="78">
        <v>0.0038809206638870403</v>
      </c>
      <c r="L690" s="77">
        <v>0.0006903306822938468</v>
      </c>
      <c r="M690" s="77">
        <v>0.0007629970699037253</v>
      </c>
      <c r="N690" s="77">
        <v>0.007411971536207619</v>
      </c>
      <c r="O690" s="77">
        <f t="shared" si="33"/>
        <v>0.3070154876517369</v>
      </c>
      <c r="P690" s="77">
        <v>0.03640586019254918</v>
      </c>
      <c r="Q690" s="77">
        <v>0.018311929677689413</v>
      </c>
      <c r="R690" s="77">
        <v>0</v>
      </c>
      <c r="S690" s="77">
        <v>0</v>
      </c>
      <c r="T690" s="94">
        <v>0.868</v>
      </c>
      <c r="U690" s="5">
        <v>0.868</v>
      </c>
      <c r="V690" s="16">
        <f t="shared" si="35"/>
        <v>0.868</v>
      </c>
      <c r="W690" s="16">
        <f t="shared" si="34"/>
        <v>0</v>
      </c>
      <c r="X690" s="17"/>
      <c r="Y690" s="11"/>
    </row>
    <row r="691" spans="1:25" ht="11.25" customHeight="1">
      <c r="A691" s="202"/>
      <c r="B691" s="230"/>
      <c r="C691" s="76">
        <v>5</v>
      </c>
      <c r="D691" s="77">
        <v>0.3265</v>
      </c>
      <c r="E691" s="77">
        <v>0.1447</v>
      </c>
      <c r="F691" s="77">
        <v>0.0002</v>
      </c>
      <c r="G691" s="77">
        <v>0.0261</v>
      </c>
      <c r="H691" s="78">
        <v>0.0052</v>
      </c>
      <c r="I691" s="78">
        <v>0.005</v>
      </c>
      <c r="J691" s="78">
        <v>0.0119</v>
      </c>
      <c r="K691" s="78">
        <v>0.0039</v>
      </c>
      <c r="L691" s="77">
        <v>0.0007</v>
      </c>
      <c r="M691" s="77">
        <v>0.0008</v>
      </c>
      <c r="N691" s="77">
        <v>0.0074</v>
      </c>
      <c r="O691" s="77">
        <f t="shared" si="33"/>
        <v>0.3919</v>
      </c>
      <c r="P691" s="77">
        <v>0.0364</v>
      </c>
      <c r="Q691" s="77">
        <v>0.0183</v>
      </c>
      <c r="R691" s="77">
        <v>0</v>
      </c>
      <c r="S691" s="77">
        <v>0</v>
      </c>
      <c r="T691" s="94">
        <v>0.953</v>
      </c>
      <c r="U691" s="5">
        <v>0.953</v>
      </c>
      <c r="V691" s="16">
        <f t="shared" si="35"/>
        <v>0.953</v>
      </c>
      <c r="W691" s="16">
        <f t="shared" si="34"/>
        <v>0</v>
      </c>
      <c r="X691" s="17"/>
      <c r="Y691" s="11"/>
    </row>
    <row r="692" spans="1:25" ht="11.25" customHeight="1">
      <c r="A692" s="202"/>
      <c r="B692" s="230"/>
      <c r="C692" s="76">
        <v>6</v>
      </c>
      <c r="D692" s="77">
        <v>0.3265</v>
      </c>
      <c r="E692" s="77">
        <v>0.1447</v>
      </c>
      <c r="F692" s="77">
        <v>0.0002</v>
      </c>
      <c r="G692" s="77">
        <v>0.0261</v>
      </c>
      <c r="H692" s="78">
        <v>0.0052</v>
      </c>
      <c r="I692" s="78">
        <v>0.005</v>
      </c>
      <c r="J692" s="78">
        <v>0.0119</v>
      </c>
      <c r="K692" s="78">
        <v>0.0039</v>
      </c>
      <c r="L692" s="77">
        <v>0.0007</v>
      </c>
      <c r="M692" s="77">
        <v>0.0008</v>
      </c>
      <c r="N692" s="77">
        <v>0.0074</v>
      </c>
      <c r="O692" s="77">
        <f t="shared" si="33"/>
        <v>0.42990000000000006</v>
      </c>
      <c r="P692" s="77">
        <v>0.0364</v>
      </c>
      <c r="Q692" s="77">
        <v>0.0183</v>
      </c>
      <c r="R692" s="77">
        <v>0</v>
      </c>
      <c r="S692" s="77">
        <v>0</v>
      </c>
      <c r="T692" s="94">
        <v>0.991</v>
      </c>
      <c r="U692" s="5">
        <v>0.991</v>
      </c>
      <c r="V692" s="16">
        <f t="shared" si="35"/>
        <v>0.991</v>
      </c>
      <c r="W692" s="16">
        <f t="shared" si="34"/>
        <v>0</v>
      </c>
      <c r="X692" s="17"/>
      <c r="Y692" s="11"/>
    </row>
    <row r="693" spans="1:25" ht="11.25" customHeight="1">
      <c r="A693" s="202">
        <v>124</v>
      </c>
      <c r="B693" s="230" t="s">
        <v>121</v>
      </c>
      <c r="C693" s="76">
        <v>1</v>
      </c>
      <c r="D693" s="77">
        <v>0.3232</v>
      </c>
      <c r="E693" s="77">
        <v>0.1432</v>
      </c>
      <c r="F693" s="77">
        <v>0.0002</v>
      </c>
      <c r="G693" s="77">
        <v>0.0283</v>
      </c>
      <c r="H693" s="78">
        <v>0.0063</v>
      </c>
      <c r="I693" s="78">
        <v>0.0065</v>
      </c>
      <c r="J693" s="78">
        <v>0.0115</v>
      </c>
      <c r="K693" s="78">
        <v>0.004</v>
      </c>
      <c r="L693" s="77">
        <v>0.0007</v>
      </c>
      <c r="M693" s="77">
        <v>0.0008</v>
      </c>
      <c r="N693" s="77">
        <v>0.0072</v>
      </c>
      <c r="O693" s="77">
        <f t="shared" si="33"/>
        <v>0.4856999999999999</v>
      </c>
      <c r="P693" s="77">
        <v>0.0361</v>
      </c>
      <c r="Q693" s="77">
        <v>0.0187</v>
      </c>
      <c r="R693" s="77">
        <v>0.0089</v>
      </c>
      <c r="S693" s="77">
        <v>0.8</v>
      </c>
      <c r="T693" s="94">
        <v>1.853</v>
      </c>
      <c r="U693" s="5">
        <v>1.053</v>
      </c>
      <c r="V693" s="16">
        <f t="shared" si="35"/>
        <v>1.8529999999999998</v>
      </c>
      <c r="W693" s="16">
        <f t="shared" si="34"/>
        <v>0</v>
      </c>
      <c r="X693" s="17"/>
      <c r="Y693" s="11"/>
    </row>
    <row r="694" spans="1:25" ht="11.25" customHeight="1">
      <c r="A694" s="202"/>
      <c r="B694" s="230"/>
      <c r="C694" s="76">
        <v>2</v>
      </c>
      <c r="D694" s="77">
        <v>0.3232</v>
      </c>
      <c r="E694" s="77">
        <v>0.1432</v>
      </c>
      <c r="F694" s="77">
        <v>0.0002</v>
      </c>
      <c r="G694" s="77">
        <v>0.0283</v>
      </c>
      <c r="H694" s="78">
        <v>0.0063</v>
      </c>
      <c r="I694" s="78">
        <v>0.0065</v>
      </c>
      <c r="J694" s="78">
        <v>0.0115</v>
      </c>
      <c r="K694" s="78">
        <v>0.004</v>
      </c>
      <c r="L694" s="77">
        <v>0.0007</v>
      </c>
      <c r="M694" s="77">
        <v>0.0008</v>
      </c>
      <c r="N694" s="77">
        <v>0.0072</v>
      </c>
      <c r="O694" s="77">
        <f t="shared" si="33"/>
        <v>0.40069999999999995</v>
      </c>
      <c r="P694" s="77">
        <v>0.0361</v>
      </c>
      <c r="Q694" s="77">
        <v>0.0187</v>
      </c>
      <c r="R694" s="77">
        <v>0.0089</v>
      </c>
      <c r="S694" s="77">
        <v>0.8</v>
      </c>
      <c r="T694" s="94">
        <v>1.768</v>
      </c>
      <c r="U694" s="5">
        <v>0.968</v>
      </c>
      <c r="V694" s="16">
        <f t="shared" si="35"/>
        <v>1.768</v>
      </c>
      <c r="W694" s="16">
        <f t="shared" si="34"/>
        <v>0</v>
      </c>
      <c r="X694" s="17"/>
      <c r="Y694" s="11"/>
    </row>
    <row r="695" spans="1:25" ht="11.25" customHeight="1">
      <c r="A695" s="202"/>
      <c r="B695" s="230"/>
      <c r="C695" s="76">
        <v>3</v>
      </c>
      <c r="D695" s="77">
        <v>0.3232</v>
      </c>
      <c r="E695" s="77">
        <v>0.1432</v>
      </c>
      <c r="F695" s="77">
        <v>0.0002</v>
      </c>
      <c r="G695" s="77">
        <v>0.0283</v>
      </c>
      <c r="H695" s="78">
        <v>0.0063</v>
      </c>
      <c r="I695" s="78">
        <v>0.0065</v>
      </c>
      <c r="J695" s="78">
        <v>0.0115</v>
      </c>
      <c r="K695" s="78">
        <v>0.004</v>
      </c>
      <c r="L695" s="77">
        <v>0.0007</v>
      </c>
      <c r="M695" s="77">
        <v>0.0008</v>
      </c>
      <c r="N695" s="77">
        <v>0.0072</v>
      </c>
      <c r="O695" s="77">
        <f t="shared" si="33"/>
        <v>0.3637</v>
      </c>
      <c r="P695" s="77">
        <v>0.0361</v>
      </c>
      <c r="Q695" s="77">
        <v>0.0187</v>
      </c>
      <c r="R695" s="77">
        <v>0.0089</v>
      </c>
      <c r="S695" s="77">
        <v>0.8</v>
      </c>
      <c r="T695" s="94">
        <v>1.731</v>
      </c>
      <c r="U695" s="5">
        <v>0.931</v>
      </c>
      <c r="V695" s="16">
        <f t="shared" si="35"/>
        <v>1.731</v>
      </c>
      <c r="W695" s="16">
        <f t="shared" si="34"/>
        <v>0</v>
      </c>
      <c r="X695" s="17"/>
      <c r="Y695" s="11"/>
    </row>
    <row r="696" spans="1:25" ht="11.25" customHeight="1">
      <c r="A696" s="202"/>
      <c r="B696" s="230"/>
      <c r="C696" s="76">
        <v>4</v>
      </c>
      <c r="D696" s="77">
        <v>0.32316384366156753</v>
      </c>
      <c r="E696" s="77">
        <v>0.14321305827830866</v>
      </c>
      <c r="F696" s="77">
        <v>0.00021359143665668703</v>
      </c>
      <c r="G696" s="77">
        <v>0.02833646392978715</v>
      </c>
      <c r="H696" s="78">
        <v>0.006339141184139964</v>
      </c>
      <c r="I696" s="78">
        <v>0.00645254263645016</v>
      </c>
      <c r="J696" s="78">
        <v>0.011524422591023684</v>
      </c>
      <c r="K696" s="78">
        <v>0.004034256665935228</v>
      </c>
      <c r="L696" s="77">
        <v>0.0006763728827461756</v>
      </c>
      <c r="M696" s="77">
        <v>0.0007831686010745191</v>
      </c>
      <c r="N696" s="77">
        <v>0.007226510273551244</v>
      </c>
      <c r="O696" s="77">
        <f t="shared" si="33"/>
        <v>0.30077234138539144</v>
      </c>
      <c r="P696" s="77">
        <v>0.036061354222203995</v>
      </c>
      <c r="Q696" s="77">
        <v>0.018689250707460116</v>
      </c>
      <c r="R696" s="77">
        <v>0.008864044621252511</v>
      </c>
      <c r="S696" s="77">
        <v>0.8</v>
      </c>
      <c r="T696" s="94">
        <v>1.6680000000000001</v>
      </c>
      <c r="U696" s="5">
        <v>0.868</v>
      </c>
      <c r="V696" s="16">
        <f t="shared" si="35"/>
        <v>1.6680000000000001</v>
      </c>
      <c r="W696" s="16">
        <f t="shared" si="34"/>
        <v>0</v>
      </c>
      <c r="X696" s="17"/>
      <c r="Y696" s="11"/>
    </row>
    <row r="697" spans="1:25" ht="11.25" customHeight="1">
      <c r="A697" s="202"/>
      <c r="B697" s="230"/>
      <c r="C697" s="76">
        <v>5</v>
      </c>
      <c r="D697" s="77">
        <v>0.3232</v>
      </c>
      <c r="E697" s="77">
        <v>0.1432</v>
      </c>
      <c r="F697" s="77">
        <v>0.0002</v>
      </c>
      <c r="G697" s="77">
        <v>0.0283</v>
      </c>
      <c r="H697" s="78">
        <v>0.0063</v>
      </c>
      <c r="I697" s="78">
        <v>0.0065</v>
      </c>
      <c r="J697" s="78">
        <v>0.0115</v>
      </c>
      <c r="K697" s="78">
        <v>0.004</v>
      </c>
      <c r="L697" s="77">
        <v>0.0007</v>
      </c>
      <c r="M697" s="77">
        <v>0.0008</v>
      </c>
      <c r="N697" s="77">
        <v>0.0072</v>
      </c>
      <c r="O697" s="77">
        <f t="shared" si="33"/>
        <v>0.40570000000000006</v>
      </c>
      <c r="P697" s="77">
        <v>0.0361</v>
      </c>
      <c r="Q697" s="77">
        <v>0.0187</v>
      </c>
      <c r="R697" s="77">
        <v>0.0089</v>
      </c>
      <c r="S697" s="77">
        <v>0.8</v>
      </c>
      <c r="T697" s="94">
        <v>1.7730000000000001</v>
      </c>
      <c r="U697" s="5">
        <v>0.973</v>
      </c>
      <c r="V697" s="16">
        <f t="shared" si="35"/>
        <v>1.7730000000000001</v>
      </c>
      <c r="W697" s="16">
        <f t="shared" si="34"/>
        <v>0</v>
      </c>
      <c r="X697" s="17"/>
      <c r="Y697" s="11"/>
    </row>
    <row r="698" spans="1:25" ht="10.5" customHeight="1">
      <c r="A698" s="202"/>
      <c r="B698" s="230"/>
      <c r="C698" s="76">
        <v>6</v>
      </c>
      <c r="D698" s="77">
        <v>0.3232</v>
      </c>
      <c r="E698" s="77">
        <v>0.1432</v>
      </c>
      <c r="F698" s="77">
        <v>0.0002</v>
      </c>
      <c r="G698" s="77">
        <v>0.0283</v>
      </c>
      <c r="H698" s="78">
        <v>0.0063</v>
      </c>
      <c r="I698" s="78">
        <v>0.0065</v>
      </c>
      <c r="J698" s="78">
        <v>0.0115</v>
      </c>
      <c r="K698" s="78">
        <v>0.004</v>
      </c>
      <c r="L698" s="77">
        <v>0.0007</v>
      </c>
      <c r="M698" s="77">
        <v>0.0008</v>
      </c>
      <c r="N698" s="77">
        <v>0.0072</v>
      </c>
      <c r="O698" s="77">
        <f t="shared" si="33"/>
        <v>0.4436999999999999</v>
      </c>
      <c r="P698" s="77">
        <v>0.0361</v>
      </c>
      <c r="Q698" s="77">
        <v>0.0187</v>
      </c>
      <c r="R698" s="77">
        <v>0.0089</v>
      </c>
      <c r="S698" s="77">
        <v>0.8</v>
      </c>
      <c r="T698" s="94">
        <v>1.811</v>
      </c>
      <c r="U698" s="5">
        <v>1.011</v>
      </c>
      <c r="V698" s="16">
        <f t="shared" si="35"/>
        <v>1.8109999999999997</v>
      </c>
      <c r="W698" s="16">
        <f t="shared" si="34"/>
        <v>0</v>
      </c>
      <c r="X698" s="17"/>
      <c r="Y698" s="11"/>
    </row>
    <row r="699" spans="1:25" ht="11.25" customHeight="1">
      <c r="A699" s="202">
        <v>125</v>
      </c>
      <c r="B699" s="230" t="s">
        <v>122</v>
      </c>
      <c r="C699" s="76">
        <v>1</v>
      </c>
      <c r="D699" s="77">
        <v>0.1276</v>
      </c>
      <c r="E699" s="77">
        <v>0.147</v>
      </c>
      <c r="F699" s="77">
        <v>0.0004</v>
      </c>
      <c r="G699" s="77">
        <v>0.0512</v>
      </c>
      <c r="H699" s="78">
        <v>0.0089</v>
      </c>
      <c r="I699" s="78">
        <v>0.0089</v>
      </c>
      <c r="J699" s="78">
        <v>0.0267</v>
      </c>
      <c r="K699" s="78">
        <v>0.0068</v>
      </c>
      <c r="L699" s="77">
        <v>0.0006</v>
      </c>
      <c r="M699" s="77">
        <v>0.0006</v>
      </c>
      <c r="N699" s="77">
        <v>0.0155</v>
      </c>
      <c r="O699" s="77">
        <f t="shared" si="33"/>
        <v>0.6537999999999999</v>
      </c>
      <c r="P699" s="77">
        <v>0.0096</v>
      </c>
      <c r="Q699" s="77">
        <v>0.0267</v>
      </c>
      <c r="R699" s="77">
        <v>0</v>
      </c>
      <c r="S699" s="77">
        <v>0</v>
      </c>
      <c r="T699" s="164">
        <v>1.033</v>
      </c>
      <c r="U699" s="5">
        <v>1.033</v>
      </c>
      <c r="V699" s="16">
        <f t="shared" si="35"/>
        <v>1.033</v>
      </c>
      <c r="W699" s="16">
        <f t="shared" si="34"/>
        <v>0</v>
      </c>
      <c r="X699" s="17"/>
      <c r="Y699" s="11"/>
    </row>
    <row r="700" spans="1:25" ht="11.25" customHeight="1">
      <c r="A700" s="202"/>
      <c r="B700" s="230"/>
      <c r="C700" s="76">
        <v>2</v>
      </c>
      <c r="D700" s="77">
        <v>0.1276</v>
      </c>
      <c r="E700" s="77">
        <v>0.147</v>
      </c>
      <c r="F700" s="77">
        <v>0.0004</v>
      </c>
      <c r="G700" s="77">
        <v>0.0512</v>
      </c>
      <c r="H700" s="78">
        <v>0.0089</v>
      </c>
      <c r="I700" s="78">
        <v>0.0089</v>
      </c>
      <c r="J700" s="78">
        <v>0.0267</v>
      </c>
      <c r="K700" s="78">
        <v>0.0068</v>
      </c>
      <c r="L700" s="77">
        <v>0.0006</v>
      </c>
      <c r="M700" s="77">
        <v>0.0006</v>
      </c>
      <c r="N700" s="77">
        <v>0.0155</v>
      </c>
      <c r="O700" s="77">
        <f t="shared" si="33"/>
        <v>0.5688</v>
      </c>
      <c r="P700" s="77">
        <v>0.0096</v>
      </c>
      <c r="Q700" s="77">
        <v>0.0267</v>
      </c>
      <c r="R700" s="77">
        <v>0</v>
      </c>
      <c r="S700" s="77">
        <v>0</v>
      </c>
      <c r="T700" s="94">
        <v>0.948</v>
      </c>
      <c r="U700" s="5">
        <v>0.948</v>
      </c>
      <c r="V700" s="16">
        <f t="shared" si="35"/>
        <v>0.948</v>
      </c>
      <c r="W700" s="16">
        <f t="shared" si="34"/>
        <v>0</v>
      </c>
      <c r="X700" s="17"/>
      <c r="Y700" s="11"/>
    </row>
    <row r="701" spans="1:25" ht="11.25" customHeight="1">
      <c r="A701" s="202"/>
      <c r="B701" s="230"/>
      <c r="C701" s="76">
        <v>3</v>
      </c>
      <c r="D701" s="77">
        <v>0.1276</v>
      </c>
      <c r="E701" s="77">
        <v>0.147</v>
      </c>
      <c r="F701" s="77">
        <v>0.0004</v>
      </c>
      <c r="G701" s="77">
        <v>0.0512</v>
      </c>
      <c r="H701" s="78">
        <v>0.0089</v>
      </c>
      <c r="I701" s="78">
        <v>0.0089</v>
      </c>
      <c r="J701" s="78">
        <v>0.0267</v>
      </c>
      <c r="K701" s="78">
        <v>0.0068</v>
      </c>
      <c r="L701" s="77">
        <v>0.0006</v>
      </c>
      <c r="M701" s="77">
        <v>0.0006</v>
      </c>
      <c r="N701" s="77">
        <v>0.0155</v>
      </c>
      <c r="O701" s="77">
        <f t="shared" si="33"/>
        <v>0.5318</v>
      </c>
      <c r="P701" s="77">
        <v>0.0096</v>
      </c>
      <c r="Q701" s="77">
        <v>0.0267</v>
      </c>
      <c r="R701" s="77">
        <v>0</v>
      </c>
      <c r="S701" s="77">
        <v>0</v>
      </c>
      <c r="T701" s="94">
        <v>0.911</v>
      </c>
      <c r="U701" s="5">
        <v>0.911</v>
      </c>
      <c r="V701" s="16">
        <f t="shared" si="35"/>
        <v>0.911</v>
      </c>
      <c r="W701" s="16">
        <f t="shared" si="34"/>
        <v>0</v>
      </c>
      <c r="X701" s="17"/>
      <c r="Y701" s="11"/>
    </row>
    <row r="702" spans="1:25" ht="11.25" customHeight="1">
      <c r="A702" s="202"/>
      <c r="B702" s="230"/>
      <c r="C702" s="76">
        <v>4</v>
      </c>
      <c r="D702" s="77">
        <v>0.12761603888213852</v>
      </c>
      <c r="E702" s="77">
        <v>0.14695180234912922</v>
      </c>
      <c r="F702" s="77">
        <v>0.00041015255839071144</v>
      </c>
      <c r="G702" s="77">
        <v>0.051210476576211694</v>
      </c>
      <c r="H702" s="78">
        <v>0.008852644007631002</v>
      </c>
      <c r="I702" s="78">
        <v>0.008852644007631002</v>
      </c>
      <c r="J702" s="78">
        <v>0.026686008469762667</v>
      </c>
      <c r="K702" s="78">
        <v>0.006839282262839924</v>
      </c>
      <c r="L702" s="77">
        <v>0.000585932226272445</v>
      </c>
      <c r="M702" s="77">
        <v>0.0006445254488996895</v>
      </c>
      <c r="N702" s="77">
        <v>0.015468610773592548</v>
      </c>
      <c r="O702" s="77">
        <f t="shared" si="33"/>
        <v>0.4888432563791007</v>
      </c>
      <c r="P702" s="77">
        <v>0.009609288510868098</v>
      </c>
      <c r="Q702" s="77">
        <v>0.026659916295396244</v>
      </c>
      <c r="R702" s="77">
        <v>0</v>
      </c>
      <c r="S702" s="77">
        <v>0</v>
      </c>
      <c r="T702" s="94">
        <v>0.868</v>
      </c>
      <c r="U702" s="5">
        <v>0.868</v>
      </c>
      <c r="V702" s="16">
        <f t="shared" si="35"/>
        <v>0.8679999999999999</v>
      </c>
      <c r="W702" s="16">
        <f t="shared" si="34"/>
        <v>0</v>
      </c>
      <c r="X702" s="17"/>
      <c r="Y702" s="110"/>
    </row>
    <row r="703" spans="1:25" ht="11.25" customHeight="1">
      <c r="A703" s="202"/>
      <c r="B703" s="230"/>
      <c r="C703" s="76">
        <v>5</v>
      </c>
      <c r="D703" s="77">
        <v>0.1276</v>
      </c>
      <c r="E703" s="77">
        <v>0.147</v>
      </c>
      <c r="F703" s="77">
        <v>0.0004</v>
      </c>
      <c r="G703" s="77">
        <v>0.0512</v>
      </c>
      <c r="H703" s="78">
        <v>0.0089</v>
      </c>
      <c r="I703" s="78">
        <v>0.0089</v>
      </c>
      <c r="J703" s="78">
        <v>0.0267</v>
      </c>
      <c r="K703" s="78">
        <v>0.0068</v>
      </c>
      <c r="L703" s="77">
        <v>0.0006</v>
      </c>
      <c r="M703" s="77">
        <v>0.0006</v>
      </c>
      <c r="N703" s="77">
        <v>0.0155</v>
      </c>
      <c r="O703" s="77">
        <f t="shared" si="33"/>
        <v>0.5738</v>
      </c>
      <c r="P703" s="77">
        <v>0.0096</v>
      </c>
      <c r="Q703" s="77">
        <v>0.0267</v>
      </c>
      <c r="R703" s="77">
        <v>0</v>
      </c>
      <c r="S703" s="77">
        <v>0</v>
      </c>
      <c r="T703" s="94">
        <v>0.953</v>
      </c>
      <c r="U703" s="5">
        <v>0.953</v>
      </c>
      <c r="V703" s="16">
        <f t="shared" si="35"/>
        <v>0.9530000000000001</v>
      </c>
      <c r="W703" s="16">
        <f t="shared" si="34"/>
        <v>0</v>
      </c>
      <c r="X703" s="17"/>
      <c r="Y703" s="11"/>
    </row>
    <row r="704" spans="1:25" ht="11.25" customHeight="1">
      <c r="A704" s="202"/>
      <c r="B704" s="230"/>
      <c r="C704" s="76">
        <v>6</v>
      </c>
      <c r="D704" s="77">
        <v>0.1276</v>
      </c>
      <c r="E704" s="77">
        <v>0.147</v>
      </c>
      <c r="F704" s="77">
        <v>0.0004</v>
      </c>
      <c r="G704" s="77">
        <v>0.0512</v>
      </c>
      <c r="H704" s="78">
        <v>0.0089</v>
      </c>
      <c r="I704" s="78">
        <v>0.0089</v>
      </c>
      <c r="J704" s="78">
        <v>0.0267</v>
      </c>
      <c r="K704" s="78">
        <v>0.0068</v>
      </c>
      <c r="L704" s="77">
        <v>0.0006</v>
      </c>
      <c r="M704" s="77">
        <v>0.0006</v>
      </c>
      <c r="N704" s="77">
        <v>0.0155</v>
      </c>
      <c r="O704" s="77">
        <f t="shared" si="33"/>
        <v>0.6118</v>
      </c>
      <c r="P704" s="77">
        <v>0.0096</v>
      </c>
      <c r="Q704" s="77">
        <v>0.0267</v>
      </c>
      <c r="R704" s="77">
        <v>0</v>
      </c>
      <c r="S704" s="77">
        <v>0</v>
      </c>
      <c r="T704" s="94">
        <v>0.991</v>
      </c>
      <c r="U704" s="5">
        <v>0.991</v>
      </c>
      <c r="V704" s="16">
        <f t="shared" si="35"/>
        <v>0.9910000000000001</v>
      </c>
      <c r="W704" s="16">
        <f t="shared" si="34"/>
        <v>0</v>
      </c>
      <c r="X704" s="17"/>
      <c r="Y704" s="11"/>
    </row>
    <row r="705" spans="1:25" ht="11.25" customHeight="1">
      <c r="A705" s="202">
        <v>126</v>
      </c>
      <c r="B705" s="230" t="s">
        <v>123</v>
      </c>
      <c r="C705" s="76">
        <v>1</v>
      </c>
      <c r="D705" s="77">
        <v>0.3269</v>
      </c>
      <c r="E705" s="77">
        <v>0.1471</v>
      </c>
      <c r="F705" s="77">
        <v>0.0002</v>
      </c>
      <c r="G705" s="77">
        <v>0.0249</v>
      </c>
      <c r="H705" s="78">
        <v>0.0038</v>
      </c>
      <c r="I705" s="78">
        <v>0.0038</v>
      </c>
      <c r="J705" s="78">
        <v>0.014</v>
      </c>
      <c r="K705" s="78">
        <v>0.0034</v>
      </c>
      <c r="L705" s="77">
        <v>0.0004</v>
      </c>
      <c r="M705" s="77">
        <v>0.0005</v>
      </c>
      <c r="N705" s="77">
        <v>0.0078</v>
      </c>
      <c r="O705" s="77">
        <f t="shared" si="33"/>
        <v>0.47709999999999997</v>
      </c>
      <c r="P705" s="77">
        <v>0.0421</v>
      </c>
      <c r="Q705" s="77">
        <v>0.0176</v>
      </c>
      <c r="R705" s="77">
        <v>0.0084</v>
      </c>
      <c r="S705" s="77">
        <v>0.8</v>
      </c>
      <c r="T705" s="94">
        <v>1.853</v>
      </c>
      <c r="U705" s="5">
        <v>1.053</v>
      </c>
      <c r="V705" s="16">
        <f t="shared" si="35"/>
        <v>1.853</v>
      </c>
      <c r="W705" s="16">
        <f t="shared" si="34"/>
        <v>0</v>
      </c>
      <c r="X705" s="17"/>
      <c r="Y705" s="11"/>
    </row>
    <row r="706" spans="1:25" ht="11.25" customHeight="1">
      <c r="A706" s="202"/>
      <c r="B706" s="230"/>
      <c r="C706" s="76">
        <v>2</v>
      </c>
      <c r="D706" s="77">
        <v>0.3269</v>
      </c>
      <c r="E706" s="77">
        <v>0.1471</v>
      </c>
      <c r="F706" s="77">
        <v>0.0002</v>
      </c>
      <c r="G706" s="77">
        <v>0.0249</v>
      </c>
      <c r="H706" s="78">
        <v>0.0038</v>
      </c>
      <c r="I706" s="78">
        <v>0.0038</v>
      </c>
      <c r="J706" s="78">
        <v>0.014</v>
      </c>
      <c r="K706" s="78">
        <v>0.0034</v>
      </c>
      <c r="L706" s="77">
        <v>0.0004</v>
      </c>
      <c r="M706" s="77">
        <v>0.0005</v>
      </c>
      <c r="N706" s="77">
        <v>0.0078</v>
      </c>
      <c r="O706" s="77">
        <f t="shared" si="33"/>
        <v>0.3921</v>
      </c>
      <c r="P706" s="77">
        <v>0.0421</v>
      </c>
      <c r="Q706" s="77">
        <v>0.0176</v>
      </c>
      <c r="R706" s="77">
        <v>0.0084</v>
      </c>
      <c r="S706" s="77">
        <v>0.8</v>
      </c>
      <c r="T706" s="94">
        <v>1.768</v>
      </c>
      <c r="U706" s="5">
        <v>0.968</v>
      </c>
      <c r="V706" s="16">
        <f t="shared" si="35"/>
        <v>1.768</v>
      </c>
      <c r="W706" s="16">
        <f t="shared" si="34"/>
        <v>0</v>
      </c>
      <c r="X706" s="17"/>
      <c r="Y706" s="11"/>
    </row>
    <row r="707" spans="1:25" ht="11.25" customHeight="1">
      <c r="A707" s="202"/>
      <c r="B707" s="230"/>
      <c r="C707" s="76">
        <v>3</v>
      </c>
      <c r="D707" s="77">
        <v>0.3269</v>
      </c>
      <c r="E707" s="77">
        <v>0.1471</v>
      </c>
      <c r="F707" s="77">
        <v>0.0002</v>
      </c>
      <c r="G707" s="77">
        <v>0.0249</v>
      </c>
      <c r="H707" s="78">
        <v>0.0038</v>
      </c>
      <c r="I707" s="78">
        <v>0.0038</v>
      </c>
      <c r="J707" s="78">
        <v>0.014</v>
      </c>
      <c r="K707" s="78">
        <v>0.0034</v>
      </c>
      <c r="L707" s="77">
        <v>0.0004</v>
      </c>
      <c r="M707" s="77">
        <v>0.0005</v>
      </c>
      <c r="N707" s="77">
        <v>0.0078</v>
      </c>
      <c r="O707" s="77">
        <f t="shared" si="33"/>
        <v>0.3551000000000001</v>
      </c>
      <c r="P707" s="77">
        <v>0.0421</v>
      </c>
      <c r="Q707" s="77">
        <v>0.0176</v>
      </c>
      <c r="R707" s="77">
        <v>0.0084</v>
      </c>
      <c r="S707" s="77">
        <v>0.8</v>
      </c>
      <c r="T707" s="94">
        <v>1.731</v>
      </c>
      <c r="U707" s="5">
        <v>0.931</v>
      </c>
      <c r="V707" s="16">
        <f t="shared" si="35"/>
        <v>1.731</v>
      </c>
      <c r="W707" s="16">
        <f t="shared" si="34"/>
        <v>0</v>
      </c>
      <c r="X707" s="17"/>
      <c r="Y707" s="11"/>
    </row>
    <row r="708" spans="1:25" ht="11.25" customHeight="1">
      <c r="A708" s="202"/>
      <c r="B708" s="230"/>
      <c r="C708" s="76">
        <v>4</v>
      </c>
      <c r="D708" s="77">
        <v>0.32692216285531095</v>
      </c>
      <c r="E708" s="77">
        <v>0.14708270998076511</v>
      </c>
      <c r="F708" s="77">
        <v>0.0002277409702927976</v>
      </c>
      <c r="G708" s="77">
        <v>0.024937636247061336</v>
      </c>
      <c r="H708" s="78">
        <v>0.0037901302590305245</v>
      </c>
      <c r="I708" s="78">
        <v>0.0037901302590305245</v>
      </c>
      <c r="J708" s="78">
        <v>0.013975325596333098</v>
      </c>
      <c r="K708" s="78">
        <v>0.0033958968285322877</v>
      </c>
      <c r="L708" s="77">
        <v>0.0004175251122034623</v>
      </c>
      <c r="M708" s="77">
        <v>0.0004934387689677282</v>
      </c>
      <c r="N708" s="77">
        <v>0.0077811498183372515</v>
      </c>
      <c r="O708" s="77">
        <f>T708-S708-SUM(D708:G708,L708:N708,P708:R708)</f>
        <v>0.3120810429578973</v>
      </c>
      <c r="P708" s="77">
        <v>0.042056165847403286</v>
      </c>
      <c r="Q708" s="77">
        <v>0.01757401154092755</v>
      </c>
      <c r="R708" s="77">
        <v>0.008426415900833512</v>
      </c>
      <c r="S708" s="77">
        <v>0.8</v>
      </c>
      <c r="T708" s="94">
        <v>1.6880000000000002</v>
      </c>
      <c r="U708" s="5">
        <v>0.888</v>
      </c>
      <c r="V708" s="16">
        <f t="shared" si="35"/>
        <v>1.6880000000000002</v>
      </c>
      <c r="W708" s="16">
        <f t="shared" si="34"/>
        <v>0</v>
      </c>
      <c r="X708" s="17"/>
      <c r="Y708" s="11"/>
    </row>
    <row r="709" spans="1:25" ht="11.25" customHeight="1">
      <c r="A709" s="202"/>
      <c r="B709" s="230"/>
      <c r="C709" s="76">
        <v>5</v>
      </c>
      <c r="D709" s="77">
        <v>0.3269</v>
      </c>
      <c r="E709" s="77">
        <v>0.1471</v>
      </c>
      <c r="F709" s="77">
        <v>0.0002</v>
      </c>
      <c r="G709" s="77">
        <v>0.0249</v>
      </c>
      <c r="H709" s="78">
        <v>0.0038</v>
      </c>
      <c r="I709" s="78">
        <v>0.0038</v>
      </c>
      <c r="J709" s="78">
        <v>0.014</v>
      </c>
      <c r="K709" s="78">
        <v>0.0034</v>
      </c>
      <c r="L709" s="77">
        <v>0.0004</v>
      </c>
      <c r="M709" s="77">
        <v>0.0005</v>
      </c>
      <c r="N709" s="77">
        <v>0.0078</v>
      </c>
      <c r="O709" s="77">
        <f>T709-S709-SUM(D709:G709,L709:N709,P709:R709)</f>
        <v>0.3971000000000001</v>
      </c>
      <c r="P709" s="77">
        <v>0.0421</v>
      </c>
      <c r="Q709" s="77">
        <v>0.0176</v>
      </c>
      <c r="R709" s="77">
        <v>0.0084</v>
      </c>
      <c r="S709" s="77">
        <v>0.8</v>
      </c>
      <c r="T709" s="94">
        <v>1.7730000000000001</v>
      </c>
      <c r="U709" s="5">
        <v>0.973</v>
      </c>
      <c r="V709" s="16">
        <f t="shared" si="35"/>
        <v>1.7730000000000001</v>
      </c>
      <c r="W709" s="16">
        <f>T709-V709</f>
        <v>0</v>
      </c>
      <c r="X709" s="17"/>
      <c r="Y709" s="11"/>
    </row>
    <row r="710" spans="1:25" ht="11.25" customHeight="1">
      <c r="A710" s="202"/>
      <c r="B710" s="230"/>
      <c r="C710" s="76">
        <v>6</v>
      </c>
      <c r="D710" s="77">
        <v>0.3269</v>
      </c>
      <c r="E710" s="77">
        <v>0.1471</v>
      </c>
      <c r="F710" s="77">
        <v>0.0002</v>
      </c>
      <c r="G710" s="77">
        <v>0.0249</v>
      </c>
      <c r="H710" s="78">
        <v>0.0038</v>
      </c>
      <c r="I710" s="78">
        <v>0.0038</v>
      </c>
      <c r="J710" s="78">
        <v>0.014</v>
      </c>
      <c r="K710" s="78">
        <v>0.0034</v>
      </c>
      <c r="L710" s="77">
        <v>0.0004</v>
      </c>
      <c r="M710" s="77">
        <v>0.0005</v>
      </c>
      <c r="N710" s="77">
        <v>0.0078</v>
      </c>
      <c r="O710" s="77">
        <f>T710-S710-SUM(D710:G710,L710:N710,P710:R710)</f>
        <v>0.43509999999999993</v>
      </c>
      <c r="P710" s="77">
        <v>0.0421</v>
      </c>
      <c r="Q710" s="77">
        <v>0.0176</v>
      </c>
      <c r="R710" s="77">
        <v>0.0084</v>
      </c>
      <c r="S710" s="77">
        <v>0.8</v>
      </c>
      <c r="T710" s="94">
        <v>1.811</v>
      </c>
      <c r="U710" s="5">
        <v>1.011</v>
      </c>
      <c r="V710" s="16">
        <f t="shared" si="35"/>
        <v>1.811</v>
      </c>
      <c r="W710" s="16">
        <f>T710-V710</f>
        <v>0</v>
      </c>
      <c r="X710" s="17"/>
      <c r="Y710" s="11"/>
    </row>
    <row r="711" ht="12.75">
      <c r="B711" s="118" t="s">
        <v>368</v>
      </c>
    </row>
    <row r="712" spans="2:21" ht="12.75">
      <c r="B712" s="121" t="s">
        <v>369</v>
      </c>
      <c r="C712" s="49" t="s">
        <v>378</v>
      </c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20"/>
      <c r="T712" s="10"/>
      <c r="U712" s="8"/>
    </row>
    <row r="713" spans="2:21" ht="12.75" customHeight="1">
      <c r="B713" s="8"/>
      <c r="C713" s="191" t="s">
        <v>370</v>
      </c>
      <c r="D713" s="191"/>
      <c r="E713" s="191"/>
      <c r="F713" s="191"/>
      <c r="G713" s="191"/>
      <c r="H713" s="191"/>
      <c r="I713" s="191"/>
      <c r="J713" s="191"/>
      <c r="K713" s="191"/>
      <c r="L713" s="191"/>
      <c r="M713" s="191"/>
      <c r="N713" s="191"/>
      <c r="O713" s="191"/>
      <c r="P713" s="191"/>
      <c r="Q713" s="191"/>
      <c r="R713" s="191"/>
      <c r="S713" s="191"/>
      <c r="T713" s="10"/>
      <c r="U713" s="8"/>
    </row>
    <row r="714" spans="2:21" ht="12.75" customHeight="1">
      <c r="B714" s="8"/>
      <c r="C714" s="113" t="s">
        <v>371</v>
      </c>
      <c r="D714" s="113"/>
      <c r="E714" s="113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0"/>
      <c r="U714" s="8"/>
    </row>
    <row r="715" spans="2:21" ht="12.75" customHeight="1">
      <c r="B715" s="8"/>
      <c r="C715" s="113" t="s">
        <v>372</v>
      </c>
      <c r="D715" s="113"/>
      <c r="E715" s="113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0"/>
      <c r="U715" s="8"/>
    </row>
    <row r="716" spans="2:21" ht="26.25" customHeight="1">
      <c r="B716" s="8"/>
      <c r="C716" s="192" t="s">
        <v>373</v>
      </c>
      <c r="D716" s="192"/>
      <c r="E716" s="192"/>
      <c r="F716" s="192"/>
      <c r="G716" s="192"/>
      <c r="H716" s="192"/>
      <c r="I716" s="192"/>
      <c r="J716" s="192"/>
      <c r="K716" s="192"/>
      <c r="L716" s="192"/>
      <c r="M716" s="192"/>
      <c r="N716" s="192"/>
      <c r="O716" s="192"/>
      <c r="P716" s="192"/>
      <c r="Q716" s="192"/>
      <c r="R716" s="192"/>
      <c r="S716" s="192"/>
      <c r="T716" s="10"/>
      <c r="U716" s="8"/>
    </row>
    <row r="717" spans="2:21" ht="14.25" customHeight="1">
      <c r="B717" s="8"/>
      <c r="C717" s="113" t="s">
        <v>374</v>
      </c>
      <c r="D717" s="113"/>
      <c r="E717" s="113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0"/>
      <c r="U717" s="8"/>
    </row>
    <row r="718" spans="2:20" ht="25.5" customHeight="1">
      <c r="B718" s="8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</row>
  </sheetData>
  <sheetProtection/>
  <mergeCells count="264">
    <mergeCell ref="C713:S713"/>
    <mergeCell ref="C716:S716"/>
    <mergeCell ref="A1:V1"/>
    <mergeCell ref="A2:V2"/>
    <mergeCell ref="A687:A692"/>
    <mergeCell ref="A693:A698"/>
    <mergeCell ref="A699:A704"/>
    <mergeCell ref="A705:A710"/>
    <mergeCell ref="A663:A668"/>
    <mergeCell ref="A669:A674"/>
    <mergeCell ref="A627:A632"/>
    <mergeCell ref="A633:A638"/>
    <mergeCell ref="A675:A680"/>
    <mergeCell ref="A681:A686"/>
    <mergeCell ref="A639:A644"/>
    <mergeCell ref="A645:A650"/>
    <mergeCell ref="A651:A656"/>
    <mergeCell ref="A657:A662"/>
    <mergeCell ref="A602:A607"/>
    <mergeCell ref="A609:A614"/>
    <mergeCell ref="A615:A620"/>
    <mergeCell ref="A621:A626"/>
    <mergeCell ref="A577:A582"/>
    <mergeCell ref="A583:A588"/>
    <mergeCell ref="A589:A594"/>
    <mergeCell ref="A595:A600"/>
    <mergeCell ref="A553:A558"/>
    <mergeCell ref="A559:A564"/>
    <mergeCell ref="A565:A570"/>
    <mergeCell ref="A571:A576"/>
    <mergeCell ref="A529:A534"/>
    <mergeCell ref="A535:A540"/>
    <mergeCell ref="A541:A546"/>
    <mergeCell ref="A547:A552"/>
    <mergeCell ref="A505:A510"/>
    <mergeCell ref="A511:A516"/>
    <mergeCell ref="A517:A522"/>
    <mergeCell ref="A523:A528"/>
    <mergeCell ref="A479:A484"/>
    <mergeCell ref="A485:A488"/>
    <mergeCell ref="A493:A498"/>
    <mergeCell ref="A499:A504"/>
    <mergeCell ref="A451:A456"/>
    <mergeCell ref="A457:A462"/>
    <mergeCell ref="A467:A472"/>
    <mergeCell ref="A473:A478"/>
    <mergeCell ref="A427:A432"/>
    <mergeCell ref="A433:A438"/>
    <mergeCell ref="A439:A444"/>
    <mergeCell ref="A445:A450"/>
    <mergeCell ref="A403:A408"/>
    <mergeCell ref="A409:A414"/>
    <mergeCell ref="A415:A420"/>
    <mergeCell ref="A421:A426"/>
    <mergeCell ref="A379:A384"/>
    <mergeCell ref="A385:A390"/>
    <mergeCell ref="A391:A396"/>
    <mergeCell ref="A397:A402"/>
    <mergeCell ref="A355:A360"/>
    <mergeCell ref="A361:A366"/>
    <mergeCell ref="A367:A372"/>
    <mergeCell ref="A373:A378"/>
    <mergeCell ref="A331:A336"/>
    <mergeCell ref="A337:A342"/>
    <mergeCell ref="A343:A348"/>
    <mergeCell ref="A349:A354"/>
    <mergeCell ref="A295:A300"/>
    <mergeCell ref="A301:A306"/>
    <mergeCell ref="A319:A324"/>
    <mergeCell ref="A325:A330"/>
    <mergeCell ref="A270:A275"/>
    <mergeCell ref="A276:A281"/>
    <mergeCell ref="A282:A287"/>
    <mergeCell ref="A289:A294"/>
    <mergeCell ref="A246:A251"/>
    <mergeCell ref="A252:A257"/>
    <mergeCell ref="A258:A263"/>
    <mergeCell ref="A264:A269"/>
    <mergeCell ref="A225:A227"/>
    <mergeCell ref="A228:A233"/>
    <mergeCell ref="A234:A239"/>
    <mergeCell ref="A240:A245"/>
    <mergeCell ref="A197:A202"/>
    <mergeCell ref="A203:A208"/>
    <mergeCell ref="A209:A214"/>
    <mergeCell ref="A216:A221"/>
    <mergeCell ref="A173:A178"/>
    <mergeCell ref="A179:A184"/>
    <mergeCell ref="A185:A190"/>
    <mergeCell ref="A191:A196"/>
    <mergeCell ref="A152:A154"/>
    <mergeCell ref="A155:A160"/>
    <mergeCell ref="A161:A166"/>
    <mergeCell ref="A167:A172"/>
    <mergeCell ref="A131:A136"/>
    <mergeCell ref="A137:A142"/>
    <mergeCell ref="A143:A148"/>
    <mergeCell ref="A149:A151"/>
    <mergeCell ref="A107:A112"/>
    <mergeCell ref="A113:A118"/>
    <mergeCell ref="A119:A124"/>
    <mergeCell ref="A125:A130"/>
    <mergeCell ref="A83:A88"/>
    <mergeCell ref="A89:A94"/>
    <mergeCell ref="A95:A100"/>
    <mergeCell ref="A101:A106"/>
    <mergeCell ref="A35:A40"/>
    <mergeCell ref="A41:A46"/>
    <mergeCell ref="A47:A52"/>
    <mergeCell ref="A313:A318"/>
    <mergeCell ref="A53:A58"/>
    <mergeCell ref="A59:A64"/>
    <mergeCell ref="A65:A70"/>
    <mergeCell ref="A307:A312"/>
    <mergeCell ref="A71:A76"/>
    <mergeCell ref="A77:A82"/>
    <mergeCell ref="B3:B6"/>
    <mergeCell ref="A3:A6"/>
    <mergeCell ref="A8:A10"/>
    <mergeCell ref="B216:B221"/>
    <mergeCell ref="A11:A13"/>
    <mergeCell ref="A14:A16"/>
    <mergeCell ref="A17:A19"/>
    <mergeCell ref="A20:A22"/>
    <mergeCell ref="A23:A28"/>
    <mergeCell ref="A29:A34"/>
    <mergeCell ref="S3:S5"/>
    <mergeCell ref="T3:T5"/>
    <mergeCell ref="U3:U5"/>
    <mergeCell ref="V3:V5"/>
    <mergeCell ref="R3:R5"/>
    <mergeCell ref="N3:N5"/>
    <mergeCell ref="O3:O5"/>
    <mergeCell ref="P3:P5"/>
    <mergeCell ref="Q3:Q5"/>
    <mergeCell ref="G3:K3"/>
    <mergeCell ref="L3:L5"/>
    <mergeCell ref="M3:M5"/>
    <mergeCell ref="D3:D5"/>
    <mergeCell ref="E3:E5"/>
    <mergeCell ref="F3:F5"/>
    <mergeCell ref="C3:C5"/>
    <mergeCell ref="G4:G5"/>
    <mergeCell ref="H4:K4"/>
    <mergeCell ref="B602:B607"/>
    <mergeCell ref="B101:B106"/>
    <mergeCell ref="B107:B112"/>
    <mergeCell ref="B113:B118"/>
    <mergeCell ref="B119:B124"/>
    <mergeCell ref="B125:B130"/>
    <mergeCell ref="B131:B136"/>
    <mergeCell ref="B609:B614"/>
    <mergeCell ref="B657:B662"/>
    <mergeCell ref="B663:B668"/>
    <mergeCell ref="B95:B100"/>
    <mergeCell ref="B505:B510"/>
    <mergeCell ref="B511:B516"/>
    <mergeCell ref="B595:B600"/>
    <mergeCell ref="B463:B466"/>
    <mergeCell ref="B489:B492"/>
    <mergeCell ref="B485:B488"/>
    <mergeCell ref="B137:B142"/>
    <mergeCell ref="B143:B148"/>
    <mergeCell ref="B149:B151"/>
    <mergeCell ref="B152:B154"/>
    <mergeCell ref="B155:B160"/>
    <mergeCell ref="B161:B166"/>
    <mergeCell ref="B167:B172"/>
    <mergeCell ref="B173:B178"/>
    <mergeCell ref="B179:B184"/>
    <mergeCell ref="B185:B190"/>
    <mergeCell ref="B191:B196"/>
    <mergeCell ref="B197:B202"/>
    <mergeCell ref="B203:B208"/>
    <mergeCell ref="B209:B214"/>
    <mergeCell ref="B473:B478"/>
    <mergeCell ref="B479:B484"/>
    <mergeCell ref="B264:B269"/>
    <mergeCell ref="B270:B275"/>
    <mergeCell ref="B276:B281"/>
    <mergeCell ref="B282:B287"/>
    <mergeCell ref="B289:B294"/>
    <mergeCell ref="B295:B300"/>
    <mergeCell ref="B493:B498"/>
    <mergeCell ref="B499:B504"/>
    <mergeCell ref="B225:B227"/>
    <mergeCell ref="B228:B233"/>
    <mergeCell ref="B234:B239"/>
    <mergeCell ref="B467:B472"/>
    <mergeCell ref="B240:B245"/>
    <mergeCell ref="B246:B251"/>
    <mergeCell ref="B252:B257"/>
    <mergeCell ref="B258:B263"/>
    <mergeCell ref="B301:B306"/>
    <mergeCell ref="B457:B462"/>
    <mergeCell ref="B307:B312"/>
    <mergeCell ref="B313:B318"/>
    <mergeCell ref="B319:B324"/>
    <mergeCell ref="B325:B330"/>
    <mergeCell ref="B331:B336"/>
    <mergeCell ref="B337:B342"/>
    <mergeCell ref="B343:B348"/>
    <mergeCell ref="B349:B354"/>
    <mergeCell ref="B355:B360"/>
    <mergeCell ref="B361:B366"/>
    <mergeCell ref="B367:B372"/>
    <mergeCell ref="B373:B378"/>
    <mergeCell ref="B379:B384"/>
    <mergeCell ref="B385:B390"/>
    <mergeCell ref="B391:B396"/>
    <mergeCell ref="B397:B402"/>
    <mergeCell ref="B451:B456"/>
    <mergeCell ref="B403:B408"/>
    <mergeCell ref="B409:B414"/>
    <mergeCell ref="B415:B420"/>
    <mergeCell ref="B421:B426"/>
    <mergeCell ref="B427:B432"/>
    <mergeCell ref="B433:B438"/>
    <mergeCell ref="B439:B444"/>
    <mergeCell ref="B445:B450"/>
    <mergeCell ref="B517:B522"/>
    <mergeCell ref="B529:B534"/>
    <mergeCell ref="B523:B528"/>
    <mergeCell ref="B535:B540"/>
    <mergeCell ref="B589:B594"/>
    <mergeCell ref="B541:B546"/>
    <mergeCell ref="B547:B552"/>
    <mergeCell ref="B553:B558"/>
    <mergeCell ref="B559:B564"/>
    <mergeCell ref="B565:B570"/>
    <mergeCell ref="B571:B576"/>
    <mergeCell ref="B577:B582"/>
    <mergeCell ref="B583:B588"/>
    <mergeCell ref="B651:B656"/>
    <mergeCell ref="B705:B710"/>
    <mergeCell ref="B615:B620"/>
    <mergeCell ref="B621:B626"/>
    <mergeCell ref="B669:B674"/>
    <mergeCell ref="B675:B680"/>
    <mergeCell ref="B627:B632"/>
    <mergeCell ref="B633:B638"/>
    <mergeCell ref="B639:B644"/>
    <mergeCell ref="B645:B650"/>
    <mergeCell ref="B20:B22"/>
    <mergeCell ref="B8:B10"/>
    <mergeCell ref="B11:B13"/>
    <mergeCell ref="B14:B16"/>
    <mergeCell ref="B17:B19"/>
    <mergeCell ref="B23:B28"/>
    <mergeCell ref="B29:B34"/>
    <mergeCell ref="B35:B40"/>
    <mergeCell ref="B41:B46"/>
    <mergeCell ref="B47:B52"/>
    <mergeCell ref="B53:B58"/>
    <mergeCell ref="B59:B64"/>
    <mergeCell ref="B65:B70"/>
    <mergeCell ref="B71:B76"/>
    <mergeCell ref="B77:B82"/>
    <mergeCell ref="B83:B88"/>
    <mergeCell ref="B89:B94"/>
    <mergeCell ref="B681:B686"/>
    <mergeCell ref="B687:B692"/>
    <mergeCell ref="B693:B698"/>
    <mergeCell ref="B699:B704"/>
  </mergeCells>
  <printOptions/>
  <pageMargins left="0.1968503937007874" right="0" top="0.35" bottom="0" header="0.24" footer="0.21"/>
  <pageSetup fitToHeight="1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8"/>
  <sheetViews>
    <sheetView workbookViewId="0" topLeftCell="C1">
      <selection activeCell="A1" sqref="A1:IV2"/>
    </sheetView>
  </sheetViews>
  <sheetFormatPr defaultColWidth="9.00390625" defaultRowHeight="12.75"/>
  <cols>
    <col min="1" max="1" width="7.25390625" style="32" customWidth="1"/>
    <col min="2" max="2" width="20.625" style="31" customWidth="1"/>
    <col min="3" max="4" width="9.00390625" style="31" customWidth="1"/>
    <col min="5" max="5" width="9.875" style="31" customWidth="1"/>
    <col min="6" max="6" width="20.75390625" style="31" customWidth="1"/>
    <col min="7" max="7" width="10.25390625" style="31" customWidth="1"/>
    <col min="8" max="8" width="10.875" style="31" customWidth="1"/>
    <col min="9" max="9" width="20.625" style="31" customWidth="1"/>
    <col min="10" max="10" width="10.125" style="31" hidden="1" customWidth="1"/>
    <col min="11" max="11" width="9.625" style="31" customWidth="1"/>
    <col min="12" max="12" width="10.875" style="31" customWidth="1"/>
    <col min="13" max="13" width="10.00390625" style="31" customWidth="1"/>
    <col min="14" max="14" width="11.25390625" style="31" bestFit="1" customWidth="1"/>
    <col min="15" max="15" width="11.375" style="31" customWidth="1"/>
    <col min="16" max="16" width="0" style="31" hidden="1" customWidth="1"/>
    <col min="17" max="17" width="10.875" style="31" hidden="1" customWidth="1"/>
    <col min="18" max="16384" width="9.125" style="31" customWidth="1"/>
  </cols>
  <sheetData>
    <row r="1" spans="1:17" s="49" customFormat="1" ht="15.75">
      <c r="A1" s="205" t="s">
        <v>356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103"/>
      <c r="Q1" s="103"/>
    </row>
    <row r="2" spans="1:17" s="49" customFormat="1" ht="15.75">
      <c r="A2" s="206" t="s">
        <v>361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104"/>
      <c r="Q2" s="104"/>
    </row>
    <row r="3" spans="1:15" ht="52.5" customHeight="1">
      <c r="A3" s="229" t="s">
        <v>322</v>
      </c>
      <c r="B3" s="229" t="s">
        <v>142</v>
      </c>
      <c r="C3" s="229"/>
      <c r="D3" s="226" t="s">
        <v>366</v>
      </c>
      <c r="E3" s="174" t="s">
        <v>256</v>
      </c>
      <c r="F3" s="174" t="s">
        <v>148</v>
      </c>
      <c r="G3" s="174" t="s">
        <v>144</v>
      </c>
      <c r="H3" s="174" t="s">
        <v>145</v>
      </c>
      <c r="I3" s="174" t="s">
        <v>147</v>
      </c>
      <c r="J3" s="33" t="s">
        <v>212</v>
      </c>
      <c r="K3" s="174" t="s">
        <v>132</v>
      </c>
      <c r="L3" s="174" t="s">
        <v>133</v>
      </c>
      <c r="M3" s="174" t="s">
        <v>131</v>
      </c>
      <c r="N3" s="174" t="s">
        <v>134</v>
      </c>
      <c r="O3" s="175" t="s">
        <v>352</v>
      </c>
    </row>
    <row r="4" spans="1:15" ht="57" customHeight="1">
      <c r="A4" s="229"/>
      <c r="B4" s="229" t="s">
        <v>154</v>
      </c>
      <c r="C4" s="229" t="s">
        <v>155</v>
      </c>
      <c r="D4" s="227"/>
      <c r="E4" s="174"/>
      <c r="F4" s="174"/>
      <c r="G4" s="174"/>
      <c r="H4" s="174"/>
      <c r="I4" s="174"/>
      <c r="J4" s="33" t="s">
        <v>213</v>
      </c>
      <c r="K4" s="174"/>
      <c r="L4" s="174"/>
      <c r="M4" s="174"/>
      <c r="N4" s="174"/>
      <c r="O4" s="175"/>
    </row>
    <row r="5" spans="1:15" ht="14.25" customHeight="1">
      <c r="A5" s="229"/>
      <c r="B5" s="229"/>
      <c r="C5" s="229"/>
      <c r="D5" s="228"/>
      <c r="E5" s="82" t="s">
        <v>351</v>
      </c>
      <c r="F5" s="82" t="s">
        <v>351</v>
      </c>
      <c r="G5" s="82" t="s">
        <v>351</v>
      </c>
      <c r="H5" s="82" t="s">
        <v>351</v>
      </c>
      <c r="I5" s="82" t="s">
        <v>351</v>
      </c>
      <c r="J5" s="82" t="s">
        <v>351</v>
      </c>
      <c r="K5" s="82" t="s">
        <v>351</v>
      </c>
      <c r="L5" s="82" t="s">
        <v>351</v>
      </c>
      <c r="M5" s="82" t="s">
        <v>351</v>
      </c>
      <c r="N5" s="82" t="s">
        <v>351</v>
      </c>
      <c r="O5" s="82" t="s">
        <v>351</v>
      </c>
    </row>
    <row r="6" spans="1:15" ht="14.25" customHeight="1">
      <c r="A6" s="22">
        <v>1</v>
      </c>
      <c r="B6" s="22">
        <v>2</v>
      </c>
      <c r="C6" s="22">
        <v>3</v>
      </c>
      <c r="D6" s="111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</row>
    <row r="7" spans="1:15" ht="12.75" customHeight="1">
      <c r="A7" s="34">
        <v>1</v>
      </c>
      <c r="B7" s="33" t="s">
        <v>214</v>
      </c>
      <c r="C7" s="1">
        <v>5</v>
      </c>
      <c r="D7" s="1">
        <v>1</v>
      </c>
      <c r="E7" s="35">
        <v>0.07673652290000002</v>
      </c>
      <c r="F7" s="36">
        <v>0.0003293413000000001</v>
      </c>
      <c r="G7" s="37">
        <v>0</v>
      </c>
      <c r="H7" s="37">
        <v>0</v>
      </c>
      <c r="I7" s="35">
        <v>0.5233233257000001</v>
      </c>
      <c r="J7" s="35"/>
      <c r="K7" s="35">
        <v>0.020748501900000004</v>
      </c>
      <c r="L7" s="35">
        <v>0.03886227340000001</v>
      </c>
      <c r="M7" s="37">
        <v>0</v>
      </c>
      <c r="N7" s="37">
        <v>0</v>
      </c>
      <c r="O7" s="127">
        <f>E7+F7+G7+H7+I7++K7+L7</f>
        <v>0.6599999652000001</v>
      </c>
    </row>
    <row r="8" spans="1:15" ht="12.75" customHeight="1">
      <c r="A8" s="34">
        <v>2</v>
      </c>
      <c r="B8" s="33" t="s">
        <v>215</v>
      </c>
      <c r="C8" s="1">
        <v>7</v>
      </c>
      <c r="D8" s="1">
        <v>1</v>
      </c>
      <c r="E8" s="35">
        <v>0.11695798219999999</v>
      </c>
      <c r="F8" s="36">
        <v>0.0006373732</v>
      </c>
      <c r="G8" s="37">
        <v>0</v>
      </c>
      <c r="H8" s="37">
        <v>0</v>
      </c>
      <c r="I8" s="35">
        <v>0.48535969179999994</v>
      </c>
      <c r="J8" s="35"/>
      <c r="K8" s="35">
        <v>0.0203959424</v>
      </c>
      <c r="L8" s="35">
        <v>0.036648959</v>
      </c>
      <c r="M8" s="37">
        <v>0</v>
      </c>
      <c r="N8" s="37">
        <v>0</v>
      </c>
      <c r="O8" s="127">
        <f aca="true" t="shared" si="0" ref="O8:O22">E8+F8+I8+K8+L8</f>
        <v>0.6599999485999999</v>
      </c>
    </row>
    <row r="9" spans="1:15" ht="12.75" customHeight="1">
      <c r="A9" s="34">
        <v>3</v>
      </c>
      <c r="B9" s="33" t="s">
        <v>215</v>
      </c>
      <c r="C9" s="1">
        <v>9</v>
      </c>
      <c r="D9" s="1">
        <v>1</v>
      </c>
      <c r="E9" s="35">
        <v>0.13033882319999998</v>
      </c>
      <c r="F9" s="36">
        <v>0.0006389157999999999</v>
      </c>
      <c r="G9" s="37">
        <v>0</v>
      </c>
      <c r="H9" s="37">
        <v>0</v>
      </c>
      <c r="I9" s="35">
        <v>0.47343660779999996</v>
      </c>
      <c r="J9" s="35"/>
      <c r="K9" s="35">
        <v>0.019806389799999997</v>
      </c>
      <c r="L9" s="35">
        <v>0.0357792848</v>
      </c>
      <c r="M9" s="37">
        <v>0</v>
      </c>
      <c r="N9" s="37">
        <v>0</v>
      </c>
      <c r="O9" s="127">
        <f t="shared" si="0"/>
        <v>0.6600000214</v>
      </c>
    </row>
    <row r="10" spans="1:15" ht="12.75" customHeight="1">
      <c r="A10" s="34">
        <v>4</v>
      </c>
      <c r="B10" s="33" t="s">
        <v>215</v>
      </c>
      <c r="C10" s="1">
        <v>11</v>
      </c>
      <c r="D10" s="1">
        <v>1</v>
      </c>
      <c r="E10" s="35">
        <v>0.0912727364</v>
      </c>
      <c r="F10" s="36">
        <v>0.0003636364</v>
      </c>
      <c r="G10" s="37">
        <v>0</v>
      </c>
      <c r="H10" s="37">
        <v>0</v>
      </c>
      <c r="I10" s="35">
        <v>0.50945964</v>
      </c>
      <c r="J10" s="35"/>
      <c r="K10" s="35">
        <v>0.022909319999999997</v>
      </c>
      <c r="L10" s="35">
        <v>0.036000359999999995</v>
      </c>
      <c r="M10" s="37">
        <v>0</v>
      </c>
      <c r="N10" s="37">
        <v>0</v>
      </c>
      <c r="O10" s="127">
        <f t="shared" si="0"/>
        <v>0.6600056928</v>
      </c>
    </row>
    <row r="11" spans="1:15" ht="12.75" customHeight="1">
      <c r="A11" s="34">
        <v>5</v>
      </c>
      <c r="B11" s="33" t="s">
        <v>215</v>
      </c>
      <c r="C11" s="1">
        <v>13</v>
      </c>
      <c r="D11" s="1">
        <v>1</v>
      </c>
      <c r="E11" s="35">
        <v>0.13024171999999998</v>
      </c>
      <c r="F11" s="36">
        <v>0.0006512085999999999</v>
      </c>
      <c r="G11" s="37">
        <v>0</v>
      </c>
      <c r="H11" s="37">
        <v>0</v>
      </c>
      <c r="I11" s="35">
        <v>0.4750566737</v>
      </c>
      <c r="J11" s="35"/>
      <c r="K11" s="35">
        <v>0.018233840799999998</v>
      </c>
      <c r="L11" s="35">
        <v>0.035816472999999995</v>
      </c>
      <c r="M11" s="37">
        <v>0</v>
      </c>
      <c r="N11" s="37">
        <v>0</v>
      </c>
      <c r="O11" s="127">
        <f t="shared" si="0"/>
        <v>0.6599999161</v>
      </c>
    </row>
    <row r="12" spans="1:15" ht="12.75" customHeight="1">
      <c r="A12" s="34">
        <v>6</v>
      </c>
      <c r="B12" s="33" t="s">
        <v>215</v>
      </c>
      <c r="C12" s="1">
        <v>15</v>
      </c>
      <c r="D12" s="1">
        <v>1</v>
      </c>
      <c r="E12" s="35">
        <v>0.14169878919999998</v>
      </c>
      <c r="F12" s="36">
        <v>0.0006878582</v>
      </c>
      <c r="G12" s="37">
        <v>0</v>
      </c>
      <c r="H12" s="37">
        <v>0</v>
      </c>
      <c r="I12" s="35">
        <v>0.46120892309999995</v>
      </c>
      <c r="J12" s="35"/>
      <c r="K12" s="35">
        <v>0.0223553915</v>
      </c>
      <c r="L12" s="35">
        <v>0.0340489809</v>
      </c>
      <c r="M12" s="37">
        <v>0</v>
      </c>
      <c r="N12" s="37">
        <v>0</v>
      </c>
      <c r="O12" s="127">
        <f t="shared" si="0"/>
        <v>0.6599999428999999</v>
      </c>
    </row>
    <row r="13" spans="1:15" ht="12.75">
      <c r="A13" s="34">
        <v>7</v>
      </c>
      <c r="B13" s="33" t="s">
        <v>215</v>
      </c>
      <c r="C13" s="1">
        <v>17</v>
      </c>
      <c r="D13" s="1">
        <v>1</v>
      </c>
      <c r="E13" s="35">
        <v>0.15517452199999998</v>
      </c>
      <c r="F13" s="36">
        <v>0.000677618</v>
      </c>
      <c r="G13" s="37">
        <v>0</v>
      </c>
      <c r="H13" s="37">
        <v>0</v>
      </c>
      <c r="I13" s="35">
        <v>0.449260734</v>
      </c>
      <c r="J13" s="35"/>
      <c r="K13" s="35">
        <v>0.021683776</v>
      </c>
      <c r="L13" s="35">
        <v>0.033203282</v>
      </c>
      <c r="M13" s="37">
        <v>0</v>
      </c>
      <c r="N13" s="37">
        <v>0</v>
      </c>
      <c r="O13" s="127">
        <f t="shared" si="0"/>
        <v>0.6599999320000001</v>
      </c>
    </row>
    <row r="14" spans="1:15" ht="12.75">
      <c r="A14" s="34">
        <v>8</v>
      </c>
      <c r="B14" s="33" t="s">
        <v>215</v>
      </c>
      <c r="C14" s="1">
        <v>19</v>
      </c>
      <c r="D14" s="1">
        <v>1</v>
      </c>
      <c r="E14" s="35">
        <v>0.21111925310000001</v>
      </c>
      <c r="F14" s="36">
        <v>0.0012110091000000001</v>
      </c>
      <c r="G14" s="37">
        <v>0</v>
      </c>
      <c r="H14" s="37">
        <v>0</v>
      </c>
      <c r="I14" s="35">
        <v>0.39885263600000004</v>
      </c>
      <c r="J14" s="35"/>
      <c r="K14" s="35">
        <v>0.0217981638</v>
      </c>
      <c r="L14" s="35">
        <v>0.027045869900000002</v>
      </c>
      <c r="M14" s="37">
        <v>0</v>
      </c>
      <c r="N14" s="37">
        <v>0</v>
      </c>
      <c r="O14" s="127">
        <f t="shared" si="0"/>
        <v>0.6600269319000001</v>
      </c>
    </row>
    <row r="15" spans="1:15" ht="12.75">
      <c r="A15" s="34">
        <v>9</v>
      </c>
      <c r="B15" s="33" t="s">
        <v>215</v>
      </c>
      <c r="C15" s="1">
        <v>21</v>
      </c>
      <c r="D15" s="1">
        <v>1</v>
      </c>
      <c r="E15" s="35">
        <v>0.21277120800000002</v>
      </c>
      <c r="F15" s="36">
        <v>0.0012275262000000001</v>
      </c>
      <c r="G15" s="37">
        <v>0</v>
      </c>
      <c r="H15" s="37">
        <v>0</v>
      </c>
      <c r="I15" s="35">
        <v>0.3977184888</v>
      </c>
      <c r="J15" s="35"/>
      <c r="K15" s="35">
        <v>0.0212771208</v>
      </c>
      <c r="L15" s="35">
        <v>0.0270055797</v>
      </c>
      <c r="M15" s="37">
        <v>0</v>
      </c>
      <c r="N15" s="37">
        <v>0</v>
      </c>
      <c r="O15" s="127">
        <f t="shared" si="0"/>
        <v>0.6599999234999999</v>
      </c>
    </row>
    <row r="16" spans="1:15" ht="12.75">
      <c r="A16" s="34">
        <v>10</v>
      </c>
      <c r="B16" s="33" t="s">
        <v>215</v>
      </c>
      <c r="C16" s="1">
        <v>23</v>
      </c>
      <c r="D16" s="1">
        <v>1</v>
      </c>
      <c r="E16" s="35">
        <v>0.0732956256</v>
      </c>
      <c r="F16" s="36">
        <v>0.0003393316</v>
      </c>
      <c r="G16" s="37">
        <v>0</v>
      </c>
      <c r="H16" s="37">
        <v>0</v>
      </c>
      <c r="I16" s="35">
        <v>0.527660638</v>
      </c>
      <c r="J16" s="35"/>
      <c r="K16" s="35">
        <v>0.023074548800000004</v>
      </c>
      <c r="L16" s="35">
        <v>0.035629818</v>
      </c>
      <c r="M16" s="37">
        <v>0</v>
      </c>
      <c r="N16" s="37">
        <v>0</v>
      </c>
      <c r="O16" s="127">
        <f t="shared" si="0"/>
        <v>0.659999962</v>
      </c>
    </row>
    <row r="17" spans="1:15" ht="12.75">
      <c r="A17" s="34">
        <v>11</v>
      </c>
      <c r="B17" s="33" t="s">
        <v>215</v>
      </c>
      <c r="C17" s="1">
        <v>25</v>
      </c>
      <c r="D17" s="1">
        <v>1</v>
      </c>
      <c r="E17" s="35">
        <v>0.08577616319999999</v>
      </c>
      <c r="F17" s="36">
        <v>0.00034038159999999994</v>
      </c>
      <c r="G17" s="37">
        <v>0</v>
      </c>
      <c r="H17" s="37">
        <v>0</v>
      </c>
      <c r="I17" s="35">
        <v>0.5166992688</v>
      </c>
      <c r="J17" s="35"/>
      <c r="K17" s="35">
        <v>0.022465185599999996</v>
      </c>
      <c r="L17" s="35">
        <v>0.0347189334</v>
      </c>
      <c r="M17" s="37">
        <v>0</v>
      </c>
      <c r="N17" s="37">
        <v>0</v>
      </c>
      <c r="O17" s="127">
        <f t="shared" si="0"/>
        <v>0.6599999325999999</v>
      </c>
    </row>
    <row r="18" spans="1:15" ht="12.75">
      <c r="A18" s="34">
        <v>12</v>
      </c>
      <c r="B18" s="33" t="s">
        <v>215</v>
      </c>
      <c r="C18" s="1">
        <v>27</v>
      </c>
      <c r="D18" s="1">
        <v>1</v>
      </c>
      <c r="E18" s="35">
        <v>0.1626144736</v>
      </c>
      <c r="F18" s="36">
        <v>0.0007951808</v>
      </c>
      <c r="G18" s="37">
        <v>0</v>
      </c>
      <c r="H18" s="37">
        <v>0</v>
      </c>
      <c r="I18" s="35">
        <v>0.4385422112</v>
      </c>
      <c r="J18" s="35"/>
      <c r="K18" s="35">
        <v>0.027433737600000004</v>
      </c>
      <c r="L18" s="35">
        <v>0.0306144608</v>
      </c>
      <c r="M18" s="37">
        <v>0</v>
      </c>
      <c r="N18" s="37">
        <v>0</v>
      </c>
      <c r="O18" s="127">
        <f t="shared" si="0"/>
        <v>0.660000064</v>
      </c>
    </row>
    <row r="19" spans="1:15" ht="12.75">
      <c r="A19" s="34">
        <v>13</v>
      </c>
      <c r="B19" s="33" t="s">
        <v>215</v>
      </c>
      <c r="C19" s="1">
        <v>28</v>
      </c>
      <c r="D19" s="1">
        <v>1</v>
      </c>
      <c r="E19" s="35">
        <v>0.18672517119999998</v>
      </c>
      <c r="F19" s="36">
        <v>0.0008912896000000001</v>
      </c>
      <c r="G19" s="37">
        <v>0</v>
      </c>
      <c r="H19" s="37">
        <v>0</v>
      </c>
      <c r="I19" s="35">
        <v>0.4050911232</v>
      </c>
      <c r="J19" s="35"/>
      <c r="K19" s="35">
        <v>0.0218365952</v>
      </c>
      <c r="L19" s="35">
        <v>0.0454557696</v>
      </c>
      <c r="M19" s="37">
        <v>0</v>
      </c>
      <c r="N19" s="37">
        <v>0</v>
      </c>
      <c r="O19" s="127">
        <f t="shared" si="0"/>
        <v>0.6599999488</v>
      </c>
    </row>
    <row r="20" spans="1:15" ht="12.75">
      <c r="A20" s="34">
        <v>14</v>
      </c>
      <c r="B20" s="33" t="s">
        <v>215</v>
      </c>
      <c r="C20" s="1">
        <v>30</v>
      </c>
      <c r="D20" s="1">
        <v>1</v>
      </c>
      <c r="E20" s="35">
        <v>0.17556818650000003</v>
      </c>
      <c r="F20" s="36">
        <v>0.0010227273</v>
      </c>
      <c r="G20" s="37">
        <v>0</v>
      </c>
      <c r="H20" s="37">
        <v>0</v>
      </c>
      <c r="I20" s="35">
        <v>0.4442045573</v>
      </c>
      <c r="J20" s="35"/>
      <c r="K20" s="35">
        <v>0.017045455</v>
      </c>
      <c r="L20" s="35">
        <v>0.022159091500000002</v>
      </c>
      <c r="M20" s="37">
        <v>0</v>
      </c>
      <c r="N20" s="37">
        <v>0</v>
      </c>
      <c r="O20" s="127">
        <f t="shared" si="0"/>
        <v>0.6600000176</v>
      </c>
    </row>
    <row r="21" spans="1:15" ht="12.75">
      <c r="A21" s="34">
        <v>15</v>
      </c>
      <c r="B21" s="33" t="s">
        <v>215</v>
      </c>
      <c r="C21" s="1">
        <v>34</v>
      </c>
      <c r="D21" s="1">
        <v>1</v>
      </c>
      <c r="E21" s="35">
        <v>0.139375</v>
      </c>
      <c r="F21" s="36">
        <v>0.000625</v>
      </c>
      <c r="G21" s="37">
        <v>0</v>
      </c>
      <c r="H21" s="37">
        <v>0</v>
      </c>
      <c r="I21" s="35">
        <v>0.4659375</v>
      </c>
      <c r="J21" s="35"/>
      <c r="K21" s="35">
        <v>0.0184375</v>
      </c>
      <c r="L21" s="35">
        <v>0.035625</v>
      </c>
      <c r="M21" s="37">
        <v>0</v>
      </c>
      <c r="N21" s="37">
        <v>0</v>
      </c>
      <c r="O21" s="127">
        <f t="shared" si="0"/>
        <v>0.66</v>
      </c>
    </row>
    <row r="22" spans="1:15" ht="12.75">
      <c r="A22" s="34">
        <v>16</v>
      </c>
      <c r="B22" s="33" t="s">
        <v>216</v>
      </c>
      <c r="C22" s="1">
        <v>2</v>
      </c>
      <c r="D22" s="1">
        <v>1</v>
      </c>
      <c r="E22" s="35">
        <v>0.054116347999999995</v>
      </c>
      <c r="F22" s="36">
        <v>0.000365651</v>
      </c>
      <c r="G22" s="37">
        <v>0</v>
      </c>
      <c r="H22" s="37">
        <v>0</v>
      </c>
      <c r="I22" s="35">
        <v>0.556520822</v>
      </c>
      <c r="J22" s="35"/>
      <c r="K22" s="35">
        <v>0.021573408999999998</v>
      </c>
      <c r="L22" s="35">
        <v>0.027423825</v>
      </c>
      <c r="M22" s="37">
        <v>0</v>
      </c>
      <c r="N22" s="37">
        <v>0</v>
      </c>
      <c r="O22" s="127">
        <f t="shared" si="0"/>
        <v>0.6600000549999999</v>
      </c>
    </row>
    <row r="23" spans="1:15" ht="12.75">
      <c r="A23" s="34">
        <v>17</v>
      </c>
      <c r="B23" s="33" t="s">
        <v>216</v>
      </c>
      <c r="C23" s="1">
        <v>4</v>
      </c>
      <c r="D23" s="1">
        <v>1</v>
      </c>
      <c r="E23" s="35">
        <v>0.046392574799999996</v>
      </c>
      <c r="F23" s="36">
        <v>0.00017506632</v>
      </c>
      <c r="G23" s="37">
        <v>0</v>
      </c>
      <c r="H23" s="35">
        <v>0.005689655399999999</v>
      </c>
      <c r="I23" s="35">
        <v>0.555835566</v>
      </c>
      <c r="J23" s="35"/>
      <c r="K23" s="35">
        <v>0.0140053056</v>
      </c>
      <c r="L23" s="35">
        <v>0.0380769246</v>
      </c>
      <c r="M23" s="37">
        <v>0</v>
      </c>
      <c r="N23" s="37">
        <v>0</v>
      </c>
      <c r="O23" s="127">
        <f>E23+F23+H23+I23+K23+L23</f>
        <v>0.66017509272</v>
      </c>
    </row>
    <row r="24" spans="1:15" ht="12.75">
      <c r="A24" s="34">
        <v>18</v>
      </c>
      <c r="B24" s="33" t="s">
        <v>217</v>
      </c>
      <c r="C24" s="1">
        <v>3</v>
      </c>
      <c r="D24" s="1">
        <v>1</v>
      </c>
      <c r="E24" s="35">
        <v>0.1232748961</v>
      </c>
      <c r="F24" s="36">
        <v>0.0006609914</v>
      </c>
      <c r="G24" s="37">
        <v>0</v>
      </c>
      <c r="H24" s="37">
        <v>0</v>
      </c>
      <c r="I24" s="35">
        <v>0.4815322349</v>
      </c>
      <c r="J24" s="35"/>
      <c r="K24" s="35">
        <v>0.0201602377</v>
      </c>
      <c r="L24" s="35">
        <v>0.034371552799999996</v>
      </c>
      <c r="M24" s="37">
        <v>0</v>
      </c>
      <c r="N24" s="37">
        <v>0</v>
      </c>
      <c r="O24" s="127">
        <f aca="true" t="shared" si="1" ref="O24:O36">E24+F24+I24+K24+L24</f>
        <v>0.6599999129</v>
      </c>
    </row>
    <row r="25" spans="1:15" ht="12.75">
      <c r="A25" s="34">
        <v>19</v>
      </c>
      <c r="B25" s="33" t="s">
        <v>217</v>
      </c>
      <c r="C25" s="1">
        <v>5</v>
      </c>
      <c r="D25" s="1">
        <v>1</v>
      </c>
      <c r="E25" s="35">
        <v>0.1245036938</v>
      </c>
      <c r="F25" s="36">
        <v>0.0006518518</v>
      </c>
      <c r="G25" s="37">
        <v>0</v>
      </c>
      <c r="H25" s="37">
        <v>0</v>
      </c>
      <c r="I25" s="35">
        <v>0.47715551759999997</v>
      </c>
      <c r="J25" s="35"/>
      <c r="K25" s="35">
        <v>0.022814813000000003</v>
      </c>
      <c r="L25" s="35">
        <v>0.0348740713</v>
      </c>
      <c r="M25" s="37">
        <v>0</v>
      </c>
      <c r="N25" s="37">
        <v>0</v>
      </c>
      <c r="O25" s="127">
        <f t="shared" si="1"/>
        <v>0.6599999474999999</v>
      </c>
    </row>
    <row r="26" spans="1:15" ht="12.75">
      <c r="A26" s="34">
        <v>20</v>
      </c>
      <c r="B26" s="33" t="s">
        <v>217</v>
      </c>
      <c r="C26" s="1">
        <v>6</v>
      </c>
      <c r="D26" s="1">
        <v>1</v>
      </c>
      <c r="E26" s="35">
        <v>0.0878658658</v>
      </c>
      <c r="F26" s="36">
        <v>0.0003353659</v>
      </c>
      <c r="G26" s="37">
        <v>0</v>
      </c>
      <c r="H26" s="37">
        <v>0</v>
      </c>
      <c r="I26" s="35">
        <v>0.5127744610999999</v>
      </c>
      <c r="J26" s="35"/>
      <c r="K26" s="35">
        <v>0.021798783500000002</v>
      </c>
      <c r="L26" s="35">
        <v>0.0372256149</v>
      </c>
      <c r="M26" s="37">
        <v>0</v>
      </c>
      <c r="N26" s="37">
        <v>0</v>
      </c>
      <c r="O26" s="127">
        <f t="shared" si="1"/>
        <v>0.6600000911999998</v>
      </c>
    </row>
    <row r="27" spans="1:15" ht="12.75">
      <c r="A27" s="34">
        <v>21</v>
      </c>
      <c r="B27" s="33" t="s">
        <v>217</v>
      </c>
      <c r="C27" s="1">
        <v>8</v>
      </c>
      <c r="D27" s="1">
        <v>1</v>
      </c>
      <c r="E27" s="35">
        <v>0.0906268632</v>
      </c>
      <c r="F27" s="36">
        <v>0.0003283582</v>
      </c>
      <c r="G27" s="37">
        <v>0</v>
      </c>
      <c r="H27" s="37">
        <v>0</v>
      </c>
      <c r="I27" s="35">
        <v>0.5099402846</v>
      </c>
      <c r="J27" s="35"/>
      <c r="K27" s="35">
        <v>0.0219999994</v>
      </c>
      <c r="L27" s="35">
        <v>0.0371044766</v>
      </c>
      <c r="M27" s="37">
        <v>0</v>
      </c>
      <c r="N27" s="37">
        <v>0</v>
      </c>
      <c r="O27" s="127">
        <f t="shared" si="1"/>
        <v>0.659999982</v>
      </c>
    </row>
    <row r="28" spans="1:15" ht="15" customHeight="1">
      <c r="A28" s="34">
        <v>22</v>
      </c>
      <c r="B28" s="33" t="s">
        <v>217</v>
      </c>
      <c r="C28" s="1">
        <v>9</v>
      </c>
      <c r="D28" s="1">
        <v>1</v>
      </c>
      <c r="E28" s="35">
        <v>0.1017593093</v>
      </c>
      <c r="F28" s="36">
        <v>0.00031899470000000004</v>
      </c>
      <c r="G28" s="37">
        <v>0</v>
      </c>
      <c r="H28" s="37">
        <v>0</v>
      </c>
      <c r="I28" s="35">
        <v>0.49922670550000003</v>
      </c>
      <c r="J28" s="35"/>
      <c r="K28" s="35">
        <v>0.0220106343</v>
      </c>
      <c r="L28" s="35">
        <v>0.036684390500000004</v>
      </c>
      <c r="M28" s="37">
        <v>0</v>
      </c>
      <c r="N28" s="37">
        <v>0</v>
      </c>
      <c r="O28" s="127">
        <f t="shared" si="1"/>
        <v>0.6600000343000002</v>
      </c>
    </row>
    <row r="29" spans="1:15" ht="12.75">
      <c r="A29" s="34">
        <v>23</v>
      </c>
      <c r="B29" s="33" t="s">
        <v>217</v>
      </c>
      <c r="C29" s="1">
        <v>11</v>
      </c>
      <c r="D29" s="1">
        <v>1</v>
      </c>
      <c r="E29" s="35">
        <v>0.08440728400000001</v>
      </c>
      <c r="F29" s="36">
        <v>0.00032464340000000003</v>
      </c>
      <c r="G29" s="37">
        <v>0</v>
      </c>
      <c r="H29" s="37">
        <v>0</v>
      </c>
      <c r="I29" s="35">
        <v>0.5152090758000001</v>
      </c>
      <c r="J29" s="35"/>
      <c r="K29" s="35">
        <v>0.022400394600000005</v>
      </c>
      <c r="L29" s="35">
        <v>0.0376586344</v>
      </c>
      <c r="M29" s="37">
        <v>0</v>
      </c>
      <c r="N29" s="37">
        <v>0</v>
      </c>
      <c r="O29" s="127">
        <f t="shared" si="1"/>
        <v>0.6600000322000001</v>
      </c>
    </row>
    <row r="30" spans="1:15" ht="12.75">
      <c r="A30" s="34">
        <v>24</v>
      </c>
      <c r="B30" s="33" t="s">
        <v>217</v>
      </c>
      <c r="C30" s="1">
        <v>13</v>
      </c>
      <c r="D30" s="1">
        <v>1</v>
      </c>
      <c r="E30" s="35">
        <v>0.081844191</v>
      </c>
      <c r="F30" s="36">
        <v>0.0003497615</v>
      </c>
      <c r="G30" s="37">
        <v>0</v>
      </c>
      <c r="H30" s="37">
        <v>0</v>
      </c>
      <c r="I30" s="35">
        <v>0.5190460659999999</v>
      </c>
      <c r="J30" s="35"/>
      <c r="K30" s="35">
        <v>0.021335451499999995</v>
      </c>
      <c r="L30" s="35">
        <v>0.037424480499999996</v>
      </c>
      <c r="M30" s="37">
        <v>0</v>
      </c>
      <c r="N30" s="37">
        <v>0</v>
      </c>
      <c r="O30" s="127">
        <f t="shared" si="1"/>
        <v>0.6599999505</v>
      </c>
    </row>
    <row r="31" spans="1:15" ht="12.75">
      <c r="A31" s="34">
        <v>25</v>
      </c>
      <c r="B31" s="33" t="s">
        <v>217</v>
      </c>
      <c r="C31" s="1">
        <v>14</v>
      </c>
      <c r="D31" s="1">
        <v>1</v>
      </c>
      <c r="E31" s="35">
        <v>0.19041914199999999</v>
      </c>
      <c r="F31" s="36">
        <v>0.0010778442</v>
      </c>
      <c r="G31" s="37">
        <v>0</v>
      </c>
      <c r="H31" s="37">
        <v>0</v>
      </c>
      <c r="I31" s="35">
        <v>0.41532929839999994</v>
      </c>
      <c r="J31" s="35"/>
      <c r="K31" s="35">
        <v>0.0244311352</v>
      </c>
      <c r="L31" s="35">
        <v>0.028742511999999998</v>
      </c>
      <c r="M31" s="37">
        <v>0</v>
      </c>
      <c r="N31" s="37">
        <v>0</v>
      </c>
      <c r="O31" s="127">
        <f t="shared" si="1"/>
        <v>0.6599999317999998</v>
      </c>
    </row>
    <row r="32" spans="1:15" ht="12.75">
      <c r="A32" s="34">
        <v>26</v>
      </c>
      <c r="B32" s="33" t="s">
        <v>217</v>
      </c>
      <c r="C32" s="1">
        <v>15</v>
      </c>
      <c r="D32" s="1">
        <v>1</v>
      </c>
      <c r="E32" s="35">
        <v>0.0822848081</v>
      </c>
      <c r="F32" s="36">
        <v>0.00034428789999999996</v>
      </c>
      <c r="G32" s="37">
        <v>0</v>
      </c>
      <c r="H32" s="37">
        <v>0</v>
      </c>
      <c r="I32" s="35">
        <v>0.5181532895</v>
      </c>
      <c r="J32" s="35"/>
      <c r="K32" s="35">
        <v>0.0216901377</v>
      </c>
      <c r="L32" s="35">
        <v>0.0375273811</v>
      </c>
      <c r="M32" s="37">
        <v>0</v>
      </c>
      <c r="N32" s="37">
        <v>0</v>
      </c>
      <c r="O32" s="127">
        <f t="shared" si="1"/>
        <v>0.6599999042999999</v>
      </c>
    </row>
    <row r="33" spans="1:15" ht="12.75">
      <c r="A33" s="34">
        <v>27</v>
      </c>
      <c r="B33" s="33" t="s">
        <v>217</v>
      </c>
      <c r="C33" s="1">
        <v>16</v>
      </c>
      <c r="D33" s="1">
        <v>1</v>
      </c>
      <c r="E33" s="35">
        <v>0.14081975400000002</v>
      </c>
      <c r="F33" s="36">
        <v>0.0007411566000000001</v>
      </c>
      <c r="G33" s="37">
        <v>0</v>
      </c>
      <c r="H33" s="37">
        <v>0</v>
      </c>
      <c r="I33" s="35">
        <v>0.4624817184</v>
      </c>
      <c r="J33" s="35"/>
      <c r="K33" s="35">
        <v>0.0166760235</v>
      </c>
      <c r="L33" s="35">
        <v>0.0392812998</v>
      </c>
      <c r="M33" s="37">
        <v>0</v>
      </c>
      <c r="N33" s="37">
        <v>0</v>
      </c>
      <c r="O33" s="127">
        <f t="shared" si="1"/>
        <v>0.6599999523</v>
      </c>
    </row>
    <row r="34" spans="1:15" ht="12.75">
      <c r="A34" s="34">
        <v>28</v>
      </c>
      <c r="B34" s="33" t="s">
        <v>217</v>
      </c>
      <c r="C34" s="1">
        <v>18</v>
      </c>
      <c r="D34" s="1">
        <v>1</v>
      </c>
      <c r="E34" s="35">
        <v>0.09949253459999999</v>
      </c>
      <c r="F34" s="36">
        <v>0.0003283582</v>
      </c>
      <c r="G34" s="37">
        <v>0</v>
      </c>
      <c r="H34" s="37">
        <v>0</v>
      </c>
      <c r="I34" s="35">
        <v>0.5017313296</v>
      </c>
      <c r="J34" s="35"/>
      <c r="K34" s="35">
        <v>0.0216716412</v>
      </c>
      <c r="L34" s="35">
        <v>0.0367761184</v>
      </c>
      <c r="M34" s="37">
        <v>0</v>
      </c>
      <c r="N34" s="37">
        <v>0</v>
      </c>
      <c r="O34" s="127">
        <f t="shared" si="1"/>
        <v>0.659999982</v>
      </c>
    </row>
    <row r="35" spans="1:15" ht="12.75">
      <c r="A35" s="34">
        <v>29</v>
      </c>
      <c r="B35" s="33" t="s">
        <v>217</v>
      </c>
      <c r="C35" s="1">
        <v>20</v>
      </c>
      <c r="D35" s="1">
        <v>1</v>
      </c>
      <c r="E35" s="35">
        <v>0.1217674521</v>
      </c>
      <c r="F35" s="36">
        <v>0.0006821706</v>
      </c>
      <c r="G35" s="37">
        <v>0</v>
      </c>
      <c r="H35" s="37">
        <v>0</v>
      </c>
      <c r="I35" s="35">
        <v>0.48468221130000005</v>
      </c>
      <c r="J35" s="35"/>
      <c r="K35" s="35">
        <v>0.019100776800000004</v>
      </c>
      <c r="L35" s="35">
        <v>0.0337674447</v>
      </c>
      <c r="M35" s="37">
        <v>0</v>
      </c>
      <c r="N35" s="37">
        <v>0</v>
      </c>
      <c r="O35" s="127">
        <f t="shared" si="1"/>
        <v>0.6600000555000001</v>
      </c>
    </row>
    <row r="36" spans="1:15" ht="12.75">
      <c r="A36" s="34">
        <v>30</v>
      </c>
      <c r="B36" s="33" t="s">
        <v>217</v>
      </c>
      <c r="C36" s="1">
        <v>22</v>
      </c>
      <c r="D36" s="1">
        <v>1</v>
      </c>
      <c r="E36" s="35">
        <v>0.1324986624</v>
      </c>
      <c r="F36" s="36">
        <v>0.0007123584</v>
      </c>
      <c r="G36" s="37">
        <v>0</v>
      </c>
      <c r="H36" s="37">
        <v>0</v>
      </c>
      <c r="I36" s="35">
        <v>0.47621159039999994</v>
      </c>
      <c r="J36" s="35"/>
      <c r="K36" s="35">
        <v>0.01780896</v>
      </c>
      <c r="L36" s="35">
        <v>0.0327684864</v>
      </c>
      <c r="M36" s="37">
        <v>0</v>
      </c>
      <c r="N36" s="37">
        <v>0</v>
      </c>
      <c r="O36" s="127">
        <f t="shared" si="1"/>
        <v>0.6600000575999999</v>
      </c>
    </row>
    <row r="37" spans="1:15" ht="12.75">
      <c r="A37" s="34">
        <v>31</v>
      </c>
      <c r="B37" s="33" t="s">
        <v>217</v>
      </c>
      <c r="C37" s="1">
        <v>24</v>
      </c>
      <c r="D37" s="1">
        <v>1</v>
      </c>
      <c r="E37" s="35">
        <v>0.12707268</v>
      </c>
      <c r="F37" s="36">
        <v>0.00043222</v>
      </c>
      <c r="G37" s="37">
        <v>0</v>
      </c>
      <c r="H37" s="38">
        <v>0.00172888</v>
      </c>
      <c r="I37" s="35">
        <v>0.46982314</v>
      </c>
      <c r="J37" s="35"/>
      <c r="K37" s="35">
        <v>0.025068760000000002</v>
      </c>
      <c r="L37" s="35">
        <v>0.03587426</v>
      </c>
      <c r="M37" s="37">
        <v>0</v>
      </c>
      <c r="N37" s="37">
        <v>0</v>
      </c>
      <c r="O37" s="127">
        <f>E37+F37+H37+I37+K37+L37</f>
        <v>0.6599999400000001</v>
      </c>
    </row>
    <row r="38" spans="1:15" ht="12.75">
      <c r="A38" s="34">
        <v>32</v>
      </c>
      <c r="B38" s="33" t="s">
        <v>217</v>
      </c>
      <c r="C38" s="1">
        <v>26</v>
      </c>
      <c r="D38" s="1">
        <v>1</v>
      </c>
      <c r="E38" s="35">
        <v>0.0698388288</v>
      </c>
      <c r="F38" s="36">
        <v>0.0004625088</v>
      </c>
      <c r="G38" s="37">
        <v>0</v>
      </c>
      <c r="H38" s="38">
        <v>0.00198878784</v>
      </c>
      <c r="I38" s="35">
        <v>0.5235599616</v>
      </c>
      <c r="J38" s="35"/>
      <c r="K38" s="35">
        <v>0.0259004928</v>
      </c>
      <c r="L38" s="35">
        <v>0.0383882304</v>
      </c>
      <c r="M38" s="37">
        <v>0</v>
      </c>
      <c r="N38" s="37">
        <v>0</v>
      </c>
      <c r="O38" s="127">
        <f>E38+F38+H38+I38+K38+L38</f>
        <v>0.6601388102399999</v>
      </c>
    </row>
    <row r="39" spans="1:15" ht="12.75">
      <c r="A39" s="34">
        <v>33</v>
      </c>
      <c r="B39" s="33" t="s">
        <v>217</v>
      </c>
      <c r="C39" s="1">
        <v>32</v>
      </c>
      <c r="D39" s="1">
        <v>1</v>
      </c>
      <c r="E39" s="35">
        <v>0.145120496</v>
      </c>
      <c r="F39" s="36">
        <v>0.0007951808</v>
      </c>
      <c r="G39" s="37">
        <v>0</v>
      </c>
      <c r="H39" s="37">
        <v>0</v>
      </c>
      <c r="I39" s="35">
        <v>0.45722895999999996</v>
      </c>
      <c r="J39" s="35"/>
      <c r="K39" s="35">
        <v>0.0250481952</v>
      </c>
      <c r="L39" s="35">
        <v>0.031807232000000005</v>
      </c>
      <c r="M39" s="37">
        <v>0</v>
      </c>
      <c r="N39" s="37">
        <v>0</v>
      </c>
      <c r="O39" s="127">
        <f>E39+F39+I39+K39+L39</f>
        <v>0.660000064</v>
      </c>
    </row>
    <row r="40" spans="1:15" ht="12.75">
      <c r="A40" s="34">
        <v>34</v>
      </c>
      <c r="B40" s="33" t="s">
        <v>217</v>
      </c>
      <c r="C40" s="1">
        <v>34</v>
      </c>
      <c r="D40" s="1">
        <v>1</v>
      </c>
      <c r="E40" s="35">
        <v>0.1769529668</v>
      </c>
      <c r="F40" s="36">
        <v>0.0009858104</v>
      </c>
      <c r="G40" s="37">
        <v>0</v>
      </c>
      <c r="H40" s="37">
        <v>0</v>
      </c>
      <c r="I40" s="35">
        <v>0.4347423864</v>
      </c>
      <c r="J40" s="35"/>
      <c r="K40" s="35">
        <v>0.0207020184</v>
      </c>
      <c r="L40" s="35">
        <v>0.0266168808</v>
      </c>
      <c r="M40" s="37">
        <v>0</v>
      </c>
      <c r="N40" s="37">
        <v>0</v>
      </c>
      <c r="O40" s="127">
        <f>E40+F40+I40+K40+L40</f>
        <v>0.6600000628</v>
      </c>
    </row>
    <row r="41" spans="1:15" ht="12.75">
      <c r="A41" s="34">
        <v>35</v>
      </c>
      <c r="B41" s="33" t="s">
        <v>217</v>
      </c>
      <c r="C41" s="1">
        <v>35</v>
      </c>
      <c r="D41" s="1">
        <v>1</v>
      </c>
      <c r="E41" s="35">
        <v>0.1151925499</v>
      </c>
      <c r="F41" s="36">
        <v>0.00040993789999999996</v>
      </c>
      <c r="G41" s="37">
        <v>0</v>
      </c>
      <c r="H41" s="37">
        <v>0</v>
      </c>
      <c r="I41" s="35">
        <v>0.48618634939999994</v>
      </c>
      <c r="J41" s="35"/>
      <c r="K41" s="35">
        <v>0.0250062119</v>
      </c>
      <c r="L41" s="35">
        <v>0.0332049699</v>
      </c>
      <c r="M41" s="37">
        <v>0</v>
      </c>
      <c r="N41" s="37">
        <v>0</v>
      </c>
      <c r="O41" s="127">
        <f>E41+F41+I41+K41+L41</f>
        <v>0.6600000189999999</v>
      </c>
    </row>
    <row r="42" spans="1:15" ht="12.75">
      <c r="A42" s="34">
        <v>36</v>
      </c>
      <c r="B42" s="33" t="s">
        <v>217</v>
      </c>
      <c r="C42" s="1">
        <v>36</v>
      </c>
      <c r="D42" s="1">
        <v>1</v>
      </c>
      <c r="E42" s="35">
        <v>0.19827981919999998</v>
      </c>
      <c r="F42" s="36">
        <v>0.0007995154</v>
      </c>
      <c r="G42" s="37">
        <v>0</v>
      </c>
      <c r="H42" s="38">
        <v>0.0038776496900000002</v>
      </c>
      <c r="I42" s="35">
        <v>0.40415503469999997</v>
      </c>
      <c r="J42" s="35"/>
      <c r="K42" s="35">
        <v>0.0259842505</v>
      </c>
      <c r="L42" s="35">
        <v>0.026783765900000003</v>
      </c>
      <c r="M42" s="37">
        <v>0</v>
      </c>
      <c r="N42" s="37">
        <v>0</v>
      </c>
      <c r="O42" s="127">
        <f>E42+F42+H42+I42+K42+L42</f>
        <v>0.65988003539</v>
      </c>
    </row>
    <row r="43" spans="1:15" ht="12.75">
      <c r="A43" s="34">
        <v>37</v>
      </c>
      <c r="B43" s="33" t="s">
        <v>217</v>
      </c>
      <c r="C43" s="1">
        <v>37</v>
      </c>
      <c r="D43" s="1">
        <v>1</v>
      </c>
      <c r="E43" s="35">
        <v>0.200501231</v>
      </c>
      <c r="F43" s="36">
        <v>0.0008068460000000001</v>
      </c>
      <c r="G43" s="37">
        <v>0</v>
      </c>
      <c r="H43" s="37">
        <v>0</v>
      </c>
      <c r="I43" s="35">
        <v>0.40624696099999996</v>
      </c>
      <c r="J43" s="35"/>
      <c r="K43" s="35">
        <v>0.025819072000000002</v>
      </c>
      <c r="L43" s="35">
        <v>0.026625918000000002</v>
      </c>
      <c r="M43" s="37">
        <v>0</v>
      </c>
      <c r="N43" s="37">
        <v>0</v>
      </c>
      <c r="O43" s="127">
        <f>E43+F43+I43+K43+L43</f>
        <v>0.660000028</v>
      </c>
    </row>
    <row r="44" spans="1:15" ht="12.75">
      <c r="A44" s="34">
        <v>38</v>
      </c>
      <c r="B44" s="33" t="s">
        <v>217</v>
      </c>
      <c r="C44" s="1">
        <v>38</v>
      </c>
      <c r="D44" s="1">
        <v>1</v>
      </c>
      <c r="E44" s="35">
        <v>0.19827981919999998</v>
      </c>
      <c r="F44" s="36">
        <v>0.0007995154</v>
      </c>
      <c r="G44" s="37">
        <v>0</v>
      </c>
      <c r="H44" s="38">
        <v>0.0038776496900000002</v>
      </c>
      <c r="I44" s="35">
        <v>0.40415503469999997</v>
      </c>
      <c r="J44" s="35"/>
      <c r="K44" s="35">
        <v>0.0259842505</v>
      </c>
      <c r="L44" s="35">
        <v>0.026783765900000003</v>
      </c>
      <c r="M44" s="37">
        <v>0</v>
      </c>
      <c r="N44" s="37">
        <v>0</v>
      </c>
      <c r="O44" s="127">
        <f>E44+F44+H44+I44+K44+L44</f>
        <v>0.65988003539</v>
      </c>
    </row>
    <row r="45" spans="1:15" ht="12.75">
      <c r="A45" s="34">
        <v>39</v>
      </c>
      <c r="B45" s="33" t="s">
        <v>217</v>
      </c>
      <c r="C45" s="1">
        <v>40</v>
      </c>
      <c r="D45" s="1">
        <v>1</v>
      </c>
      <c r="E45" s="35">
        <v>0.16442774989999998</v>
      </c>
      <c r="F45" s="36">
        <v>0.0007630057999999999</v>
      </c>
      <c r="G45" s="37">
        <v>0</v>
      </c>
      <c r="H45" s="37">
        <v>0</v>
      </c>
      <c r="I45" s="35">
        <v>0.43987284369999996</v>
      </c>
      <c r="J45" s="35"/>
      <c r="K45" s="35">
        <v>0.024416185599999998</v>
      </c>
      <c r="L45" s="35">
        <v>0.030520231999999998</v>
      </c>
      <c r="M45" s="37">
        <v>0</v>
      </c>
      <c r="N45" s="37">
        <v>0</v>
      </c>
      <c r="O45" s="127">
        <f>E45+F45+I45+K45+L45</f>
        <v>0.660000017</v>
      </c>
    </row>
    <row r="46" spans="1:15" ht="12.75">
      <c r="A46" s="34">
        <v>40</v>
      </c>
      <c r="B46" s="33" t="s">
        <v>217</v>
      </c>
      <c r="C46" s="1">
        <v>41</v>
      </c>
      <c r="D46" s="1">
        <v>1</v>
      </c>
      <c r="E46" s="35">
        <v>0.2129418681</v>
      </c>
      <c r="F46" s="36">
        <v>0.0011985471</v>
      </c>
      <c r="G46" s="37">
        <v>0</v>
      </c>
      <c r="H46" s="37">
        <v>0</v>
      </c>
      <c r="I46" s="35">
        <v>0.39472151159999996</v>
      </c>
      <c r="J46" s="35"/>
      <c r="K46" s="35">
        <v>0.025169489099999998</v>
      </c>
      <c r="L46" s="35">
        <v>0.025968520499999998</v>
      </c>
      <c r="M46" s="37">
        <v>0</v>
      </c>
      <c r="N46" s="37">
        <v>0</v>
      </c>
      <c r="O46" s="127">
        <f>E46+F46+I46+K46+L46</f>
        <v>0.6599999364</v>
      </c>
    </row>
    <row r="47" spans="1:15" ht="12.75">
      <c r="A47" s="34">
        <v>41</v>
      </c>
      <c r="B47" s="33" t="s">
        <v>217</v>
      </c>
      <c r="C47" s="1">
        <v>43</v>
      </c>
      <c r="D47" s="1">
        <v>1</v>
      </c>
      <c r="E47" s="35">
        <v>0.17416646400000002</v>
      </c>
      <c r="F47" s="36">
        <v>0.0007638888000000001</v>
      </c>
      <c r="G47" s="37">
        <v>0</v>
      </c>
      <c r="H47" s="37">
        <v>0</v>
      </c>
      <c r="I47" s="35">
        <v>0.43197911640000003</v>
      </c>
      <c r="J47" s="35"/>
      <c r="K47" s="35">
        <v>0.022916664</v>
      </c>
      <c r="L47" s="35">
        <v>0.030173607600000003</v>
      </c>
      <c r="M47" s="37">
        <v>0</v>
      </c>
      <c r="N47" s="37">
        <v>0</v>
      </c>
      <c r="O47" s="127">
        <f>E47+F47+I47+K47+L47</f>
        <v>0.6599997408000001</v>
      </c>
    </row>
    <row r="48" spans="1:15" ht="12.75">
      <c r="A48" s="34">
        <v>42</v>
      </c>
      <c r="B48" s="33" t="s">
        <v>217</v>
      </c>
      <c r="C48" s="1">
        <v>44</v>
      </c>
      <c r="D48" s="1">
        <v>1</v>
      </c>
      <c r="E48" s="35">
        <v>0.1377391392</v>
      </c>
      <c r="F48" s="36">
        <v>0.0004414716</v>
      </c>
      <c r="G48" s="37">
        <v>0</v>
      </c>
      <c r="H48" s="38">
        <v>0.00158929776</v>
      </c>
      <c r="I48" s="35">
        <v>0.4675184244</v>
      </c>
      <c r="J48" s="35"/>
      <c r="K48" s="35">
        <v>0.0256053528</v>
      </c>
      <c r="L48" s="35">
        <v>0.0269297676</v>
      </c>
      <c r="M48" s="37">
        <v>0</v>
      </c>
      <c r="N48" s="37">
        <v>0</v>
      </c>
      <c r="O48" s="127">
        <f>E48+F48+H48+I48+K48+L48</f>
        <v>0.65982345336</v>
      </c>
    </row>
    <row r="49" spans="1:15" ht="12.75">
      <c r="A49" s="34">
        <v>43</v>
      </c>
      <c r="B49" s="33" t="s">
        <v>217</v>
      </c>
      <c r="C49" s="1">
        <v>46</v>
      </c>
      <c r="D49" s="1">
        <v>1</v>
      </c>
      <c r="E49" s="35">
        <v>0.162478764</v>
      </c>
      <c r="F49" s="36">
        <v>0.0007470288</v>
      </c>
      <c r="G49" s="37">
        <v>0</v>
      </c>
      <c r="H49" s="38">
        <v>0.0025398979199999995</v>
      </c>
      <c r="I49" s="35">
        <v>0.43887941999999996</v>
      </c>
      <c r="J49" s="35"/>
      <c r="K49" s="35">
        <v>0.0246519504</v>
      </c>
      <c r="L49" s="35">
        <v>0.030628180799999998</v>
      </c>
      <c r="M49" s="37">
        <v>0</v>
      </c>
      <c r="N49" s="37">
        <v>0</v>
      </c>
      <c r="O49" s="127">
        <f>E49+F49+H49+I49+K49+L49</f>
        <v>0.6599252419199999</v>
      </c>
    </row>
    <row r="50" spans="1:15" ht="12.75">
      <c r="A50" s="34">
        <v>44</v>
      </c>
      <c r="B50" s="33" t="s">
        <v>217</v>
      </c>
      <c r="C50" s="1">
        <v>47</v>
      </c>
      <c r="D50" s="1">
        <v>1</v>
      </c>
      <c r="E50" s="35">
        <v>0.100946832</v>
      </c>
      <c r="F50" s="36">
        <v>0.0004806992000000001</v>
      </c>
      <c r="G50" s="37">
        <v>0</v>
      </c>
      <c r="H50" s="37">
        <v>0</v>
      </c>
      <c r="I50" s="35">
        <v>0.4936780784</v>
      </c>
      <c r="J50" s="35"/>
      <c r="K50" s="35">
        <v>0.027399854400000003</v>
      </c>
      <c r="L50" s="35">
        <v>0.0374945376</v>
      </c>
      <c r="M50" s="37">
        <v>0</v>
      </c>
      <c r="N50" s="37">
        <v>0</v>
      </c>
      <c r="O50" s="127">
        <f>E50+F50+I50+K50+L50</f>
        <v>0.6600000016</v>
      </c>
    </row>
    <row r="51" spans="1:15" ht="12.75">
      <c r="A51" s="34">
        <v>45</v>
      </c>
      <c r="B51" s="33" t="s">
        <v>217</v>
      </c>
      <c r="C51" s="1">
        <v>48</v>
      </c>
      <c r="D51" s="1">
        <v>1</v>
      </c>
      <c r="E51" s="35">
        <v>0.1801609513</v>
      </c>
      <c r="F51" s="36">
        <v>0.0008853118000000001</v>
      </c>
      <c r="G51" s="37">
        <v>0</v>
      </c>
      <c r="H51" s="38">
        <v>0.00146076447</v>
      </c>
      <c r="I51" s="35">
        <v>0.42008044910000003</v>
      </c>
      <c r="J51" s="35"/>
      <c r="K51" s="35">
        <v>0.024788730400000004</v>
      </c>
      <c r="L51" s="35">
        <v>0.032756536600000004</v>
      </c>
      <c r="M51" s="37">
        <v>0</v>
      </c>
      <c r="N51" s="37">
        <v>0</v>
      </c>
      <c r="O51" s="127">
        <f>E51+F51+H51+I51+K51+L51</f>
        <v>0.66013274367</v>
      </c>
    </row>
    <row r="52" spans="1:15" ht="12.75">
      <c r="A52" s="34">
        <v>46</v>
      </c>
      <c r="B52" s="33" t="s">
        <v>218</v>
      </c>
      <c r="C52" s="1">
        <v>51</v>
      </c>
      <c r="D52" s="1">
        <v>1</v>
      </c>
      <c r="E52" s="35">
        <v>0.18381963599999998</v>
      </c>
      <c r="F52" s="36">
        <v>0.0008753316</v>
      </c>
      <c r="G52" s="37">
        <v>0</v>
      </c>
      <c r="H52" s="38">
        <v>0.00148806372</v>
      </c>
      <c r="I52" s="35">
        <v>0.4210344996</v>
      </c>
      <c r="J52" s="35"/>
      <c r="K52" s="35">
        <v>0.019694961</v>
      </c>
      <c r="L52" s="35">
        <v>0.0332626008</v>
      </c>
      <c r="M52" s="37">
        <v>0</v>
      </c>
      <c r="N52" s="37">
        <v>0</v>
      </c>
      <c r="O52" s="127">
        <f>E52+F52+H52+I52+K52+L52</f>
        <v>0.66017509272</v>
      </c>
    </row>
    <row r="53" spans="1:15" ht="12.75">
      <c r="A53" s="34">
        <v>47</v>
      </c>
      <c r="B53" s="33" t="s">
        <v>219</v>
      </c>
      <c r="C53" s="1">
        <v>20</v>
      </c>
      <c r="D53" s="1">
        <v>1</v>
      </c>
      <c r="E53" s="35">
        <v>0.1320781644</v>
      </c>
      <c r="F53" s="36">
        <v>0.0007815276000000001</v>
      </c>
      <c r="G53" s="37">
        <v>0</v>
      </c>
      <c r="H53" s="38">
        <v>0.0016412079599999998</v>
      </c>
      <c r="I53" s="35">
        <v>0.4712611428</v>
      </c>
      <c r="J53" s="35"/>
      <c r="K53" s="35">
        <v>0.020710481399999998</v>
      </c>
      <c r="L53" s="35">
        <v>0.0336056868</v>
      </c>
      <c r="M53" s="37">
        <v>0</v>
      </c>
      <c r="N53" s="37">
        <v>0</v>
      </c>
      <c r="O53" s="127">
        <f>E53+F53+H53+I53+K53+L53</f>
        <v>0.66007821096</v>
      </c>
    </row>
    <row r="54" spans="1:15" ht="12.75">
      <c r="A54" s="34">
        <v>48</v>
      </c>
      <c r="B54" s="33" t="s">
        <v>219</v>
      </c>
      <c r="C54" s="1">
        <v>21</v>
      </c>
      <c r="D54" s="1">
        <v>1</v>
      </c>
      <c r="E54" s="35">
        <v>0.108160542</v>
      </c>
      <c r="F54" s="36">
        <v>0.0004414716</v>
      </c>
      <c r="G54" s="37">
        <v>0</v>
      </c>
      <c r="H54" s="38">
        <v>0.00158929776</v>
      </c>
      <c r="I54" s="35">
        <v>0.49709702159999997</v>
      </c>
      <c r="J54" s="35"/>
      <c r="K54" s="35">
        <v>0.0189832788</v>
      </c>
      <c r="L54" s="35">
        <v>0.0335518416</v>
      </c>
      <c r="M54" s="37">
        <v>0</v>
      </c>
      <c r="N54" s="37">
        <v>0</v>
      </c>
      <c r="O54" s="127">
        <f>E54+F54+H54+I54+K54+L54</f>
        <v>0.6598234533599999</v>
      </c>
    </row>
    <row r="55" spans="1:15" ht="12.75">
      <c r="A55" s="34">
        <v>49</v>
      </c>
      <c r="B55" s="33" t="s">
        <v>219</v>
      </c>
      <c r="C55" s="1">
        <v>28</v>
      </c>
      <c r="D55" s="1">
        <v>1</v>
      </c>
      <c r="E55" s="35">
        <v>0.1901632</v>
      </c>
      <c r="F55" s="36">
        <v>0.0011142374999999999</v>
      </c>
      <c r="G55" s="37">
        <v>0</v>
      </c>
      <c r="H55" s="37">
        <v>0</v>
      </c>
      <c r="I55" s="35">
        <v>0.4089251625</v>
      </c>
      <c r="J55" s="35"/>
      <c r="K55" s="35">
        <v>0.0308272375</v>
      </c>
      <c r="L55" s="35">
        <v>0.028970174999999997</v>
      </c>
      <c r="M55" s="37">
        <v>0</v>
      </c>
      <c r="N55" s="37">
        <v>0</v>
      </c>
      <c r="O55" s="127">
        <f aca="true" t="shared" si="2" ref="O55:O68">E55+F55+I55+K55+L55</f>
        <v>0.6600000125000001</v>
      </c>
    </row>
    <row r="56" spans="1:15" ht="12" customHeight="1">
      <c r="A56" s="34">
        <v>50</v>
      </c>
      <c r="B56" s="33" t="s">
        <v>219</v>
      </c>
      <c r="C56" s="1">
        <v>29</v>
      </c>
      <c r="D56" s="1">
        <v>1</v>
      </c>
      <c r="E56" s="35">
        <v>0.23709111000000002</v>
      </c>
      <c r="F56" s="36">
        <v>0.001156542</v>
      </c>
      <c r="G56" s="37">
        <v>0</v>
      </c>
      <c r="H56" s="37">
        <v>0</v>
      </c>
      <c r="I56" s="35">
        <v>0.368936898</v>
      </c>
      <c r="J56" s="35"/>
      <c r="K56" s="35">
        <v>0.026985980000000003</v>
      </c>
      <c r="L56" s="35">
        <v>0.025829438000000003</v>
      </c>
      <c r="M56" s="37">
        <v>0</v>
      </c>
      <c r="N56" s="37">
        <v>0</v>
      </c>
      <c r="O56" s="127">
        <f t="shared" si="2"/>
        <v>0.659999968</v>
      </c>
    </row>
    <row r="57" spans="1:15" ht="12.75">
      <c r="A57" s="34">
        <v>51</v>
      </c>
      <c r="B57" s="33" t="s">
        <v>219</v>
      </c>
      <c r="C57" s="1">
        <v>30</v>
      </c>
      <c r="D57" s="1">
        <v>1</v>
      </c>
      <c r="E57" s="35">
        <v>0.1977417632</v>
      </c>
      <c r="F57" s="36">
        <v>0.0011067636</v>
      </c>
      <c r="G57" s="37">
        <v>0</v>
      </c>
      <c r="H57" s="37">
        <v>0</v>
      </c>
      <c r="I57" s="35">
        <v>0.4024930292</v>
      </c>
      <c r="J57" s="35"/>
      <c r="K57" s="35">
        <v>0.030251538400000003</v>
      </c>
      <c r="L57" s="35">
        <v>0.0284069324</v>
      </c>
      <c r="M57" s="37">
        <v>0</v>
      </c>
      <c r="N57" s="37">
        <v>0</v>
      </c>
      <c r="O57" s="127">
        <f t="shared" si="2"/>
        <v>0.6600000268000001</v>
      </c>
    </row>
    <row r="58" spans="1:15" ht="12.75">
      <c r="A58" s="34">
        <v>52</v>
      </c>
      <c r="B58" s="33" t="s">
        <v>219</v>
      </c>
      <c r="C58" s="1">
        <v>31</v>
      </c>
      <c r="D58" s="1">
        <v>1</v>
      </c>
      <c r="E58" s="35">
        <v>0.208214263</v>
      </c>
      <c r="F58" s="36">
        <v>0.0011785713</v>
      </c>
      <c r="G58" s="37">
        <v>0</v>
      </c>
      <c r="H58" s="37">
        <v>0</v>
      </c>
      <c r="I58" s="35">
        <v>0.3873571006</v>
      </c>
      <c r="J58" s="35"/>
      <c r="K58" s="35">
        <v>0.032607139300000004</v>
      </c>
      <c r="L58" s="35">
        <v>0.0306428538</v>
      </c>
      <c r="M58" s="37">
        <v>0</v>
      </c>
      <c r="N58" s="37">
        <v>0</v>
      </c>
      <c r="O58" s="127">
        <f t="shared" si="2"/>
        <v>0.6599999280000001</v>
      </c>
    </row>
    <row r="59" spans="1:15" ht="12.75">
      <c r="A59" s="34">
        <v>53</v>
      </c>
      <c r="B59" s="33" t="s">
        <v>219</v>
      </c>
      <c r="C59" s="1">
        <v>32</v>
      </c>
      <c r="D59" s="1">
        <v>1</v>
      </c>
      <c r="E59" s="35">
        <v>0.208503568</v>
      </c>
      <c r="F59" s="36">
        <v>0.001175772</v>
      </c>
      <c r="G59" s="37">
        <v>0</v>
      </c>
      <c r="H59" s="37">
        <v>0</v>
      </c>
      <c r="I59" s="35">
        <v>0.387220912</v>
      </c>
      <c r="J59" s="35"/>
      <c r="K59" s="35">
        <v>0.032529692</v>
      </c>
      <c r="L59" s="35">
        <v>0.030570072</v>
      </c>
      <c r="M59" s="37">
        <v>0</v>
      </c>
      <c r="N59" s="37">
        <v>0</v>
      </c>
      <c r="O59" s="127">
        <f t="shared" si="2"/>
        <v>0.6600000159999999</v>
      </c>
    </row>
    <row r="60" spans="1:15" ht="12.75">
      <c r="A60" s="34">
        <v>54</v>
      </c>
      <c r="B60" s="33" t="s">
        <v>219</v>
      </c>
      <c r="C60" s="1">
        <v>33</v>
      </c>
      <c r="D60" s="1">
        <v>1</v>
      </c>
      <c r="E60" s="35">
        <v>0.192567565</v>
      </c>
      <c r="F60" s="36">
        <v>0.0008108108000000001</v>
      </c>
      <c r="G60" s="37">
        <v>0</v>
      </c>
      <c r="H60" s="37">
        <v>0</v>
      </c>
      <c r="I60" s="35">
        <v>0.4025675622</v>
      </c>
      <c r="J60" s="35"/>
      <c r="K60" s="35">
        <v>0.0328378374</v>
      </c>
      <c r="L60" s="35">
        <v>0.031216215800000002</v>
      </c>
      <c r="M60" s="37">
        <v>0</v>
      </c>
      <c r="N60" s="37">
        <v>0</v>
      </c>
      <c r="O60" s="127">
        <f t="shared" si="2"/>
        <v>0.6599999912000001</v>
      </c>
    </row>
    <row r="61" spans="1:15" ht="12.75">
      <c r="A61" s="34">
        <v>55</v>
      </c>
      <c r="B61" s="33" t="s">
        <v>219</v>
      </c>
      <c r="C61" s="1">
        <v>34</v>
      </c>
      <c r="D61" s="1">
        <v>1</v>
      </c>
      <c r="E61" s="35">
        <v>0.26407145179999997</v>
      </c>
      <c r="F61" s="36">
        <v>0.0014293448</v>
      </c>
      <c r="G61" s="37">
        <v>0</v>
      </c>
      <c r="H61" s="37">
        <v>0</v>
      </c>
      <c r="I61" s="35">
        <v>0.34340008819999995</v>
      </c>
      <c r="J61" s="35"/>
      <c r="K61" s="35">
        <v>0.0264428788</v>
      </c>
      <c r="L61" s="35">
        <v>0.0246561978</v>
      </c>
      <c r="M61" s="37">
        <v>0</v>
      </c>
      <c r="N61" s="37">
        <v>0</v>
      </c>
      <c r="O61" s="127">
        <f t="shared" si="2"/>
        <v>0.6599999613999998</v>
      </c>
    </row>
    <row r="62" spans="1:15" ht="12.75">
      <c r="A62" s="34">
        <v>56</v>
      </c>
      <c r="B62" s="33" t="s">
        <v>219</v>
      </c>
      <c r="C62" s="1">
        <v>35</v>
      </c>
      <c r="D62" s="1">
        <v>1</v>
      </c>
      <c r="E62" s="35">
        <v>0.1861824216</v>
      </c>
      <c r="F62" s="36">
        <v>0.0007432432</v>
      </c>
      <c r="G62" s="37">
        <v>0</v>
      </c>
      <c r="H62" s="37">
        <v>0</v>
      </c>
      <c r="I62" s="35">
        <v>0.4113851112</v>
      </c>
      <c r="J62" s="35"/>
      <c r="K62" s="35">
        <v>0.032331079199999994</v>
      </c>
      <c r="L62" s="35">
        <v>0.0293581064</v>
      </c>
      <c r="M62" s="37">
        <v>0</v>
      </c>
      <c r="N62" s="37">
        <v>0</v>
      </c>
      <c r="O62" s="127">
        <f t="shared" si="2"/>
        <v>0.6599999616</v>
      </c>
    </row>
    <row r="63" spans="1:15" ht="12.75">
      <c r="A63" s="34">
        <v>57</v>
      </c>
      <c r="B63" s="33" t="s">
        <v>220</v>
      </c>
      <c r="C63" s="1">
        <v>5</v>
      </c>
      <c r="D63" s="1">
        <v>1</v>
      </c>
      <c r="E63" s="35">
        <v>0.18797470200000002</v>
      </c>
      <c r="F63" s="36">
        <v>0.0010443039</v>
      </c>
      <c r="G63" s="37">
        <v>0</v>
      </c>
      <c r="H63" s="37">
        <v>0</v>
      </c>
      <c r="I63" s="35">
        <v>0.4166772561</v>
      </c>
      <c r="J63" s="35"/>
      <c r="K63" s="35">
        <v>0.0215822806</v>
      </c>
      <c r="L63" s="35">
        <v>0.0327215222</v>
      </c>
      <c r="M63" s="37">
        <v>0</v>
      </c>
      <c r="N63" s="37">
        <v>0</v>
      </c>
      <c r="O63" s="127">
        <f t="shared" si="2"/>
        <v>0.6600000648000001</v>
      </c>
    </row>
    <row r="64" spans="1:15" ht="12.75">
      <c r="A64" s="34">
        <v>58</v>
      </c>
      <c r="B64" s="33" t="s">
        <v>221</v>
      </c>
      <c r="C64" s="1">
        <v>1</v>
      </c>
      <c r="D64" s="1">
        <v>1</v>
      </c>
      <c r="E64" s="35">
        <v>0.084365788</v>
      </c>
      <c r="F64" s="36">
        <v>0.0003244838</v>
      </c>
      <c r="G64" s="37">
        <v>0</v>
      </c>
      <c r="H64" s="37">
        <v>0</v>
      </c>
      <c r="I64" s="35">
        <v>0.5162537258</v>
      </c>
      <c r="J64" s="35"/>
      <c r="K64" s="35">
        <v>0.020442479399999998</v>
      </c>
      <c r="L64" s="35">
        <v>0.038613572199999995</v>
      </c>
      <c r="M64" s="37">
        <v>0</v>
      </c>
      <c r="N64" s="37">
        <v>0</v>
      </c>
      <c r="O64" s="127">
        <f t="shared" si="2"/>
        <v>0.6600000491999999</v>
      </c>
    </row>
    <row r="65" spans="1:15" ht="12.75">
      <c r="A65" s="34">
        <v>59</v>
      </c>
      <c r="B65" s="33" t="s">
        <v>221</v>
      </c>
      <c r="C65" s="1">
        <v>2</v>
      </c>
      <c r="D65" s="1">
        <v>1</v>
      </c>
      <c r="E65" s="35">
        <v>0.1482188985</v>
      </c>
      <c r="F65" s="36">
        <v>0.0006814662</v>
      </c>
      <c r="G65" s="37">
        <v>0</v>
      </c>
      <c r="H65" s="37">
        <v>0</v>
      </c>
      <c r="I65" s="35">
        <v>0.4606711512000001</v>
      </c>
      <c r="J65" s="35"/>
      <c r="K65" s="35">
        <v>0.0177181212</v>
      </c>
      <c r="L65" s="35">
        <v>0.0327103776</v>
      </c>
      <c r="M65" s="37">
        <v>0</v>
      </c>
      <c r="N65" s="37">
        <v>0</v>
      </c>
      <c r="O65" s="127">
        <f t="shared" si="2"/>
        <v>0.6600000147000001</v>
      </c>
    </row>
    <row r="66" spans="1:15" ht="12.75">
      <c r="A66" s="34">
        <v>60</v>
      </c>
      <c r="B66" s="33" t="s">
        <v>222</v>
      </c>
      <c r="C66" s="1">
        <v>3</v>
      </c>
      <c r="D66" s="1">
        <v>1</v>
      </c>
      <c r="E66" s="35">
        <v>0.2134023763</v>
      </c>
      <c r="F66" s="36">
        <v>0.0010796073</v>
      </c>
      <c r="G66" s="37">
        <v>0</v>
      </c>
      <c r="H66" s="37">
        <v>0</v>
      </c>
      <c r="I66" s="35">
        <v>0.39225731900000005</v>
      </c>
      <c r="J66" s="35"/>
      <c r="K66" s="35">
        <v>0.025190837</v>
      </c>
      <c r="L66" s="35">
        <v>0.028069789799999998</v>
      </c>
      <c r="M66" s="37">
        <v>0</v>
      </c>
      <c r="N66" s="37">
        <v>0</v>
      </c>
      <c r="O66" s="127">
        <f t="shared" si="2"/>
        <v>0.6599999294000001</v>
      </c>
    </row>
    <row r="67" spans="1:15" ht="12.75">
      <c r="A67" s="34">
        <v>61</v>
      </c>
      <c r="B67" s="33" t="s">
        <v>223</v>
      </c>
      <c r="C67" s="1">
        <v>5</v>
      </c>
      <c r="D67" s="1">
        <v>1</v>
      </c>
      <c r="E67" s="35">
        <v>0.21252429869999995</v>
      </c>
      <c r="F67" s="36">
        <v>0.0010679612999999998</v>
      </c>
      <c r="G67" s="37">
        <v>0</v>
      </c>
      <c r="H67" s="37">
        <v>0</v>
      </c>
      <c r="I67" s="35">
        <v>0.3922977842</v>
      </c>
      <c r="J67" s="35"/>
      <c r="K67" s="35">
        <v>0.025987058299999994</v>
      </c>
      <c r="L67" s="35">
        <v>0.028122980899999997</v>
      </c>
      <c r="M67" s="37">
        <v>0</v>
      </c>
      <c r="N67" s="37">
        <v>0</v>
      </c>
      <c r="O67" s="127">
        <f t="shared" si="2"/>
        <v>0.6600000833999999</v>
      </c>
    </row>
    <row r="68" spans="1:15" ht="12.75">
      <c r="A68" s="34">
        <v>62</v>
      </c>
      <c r="B68" s="33" t="s">
        <v>223</v>
      </c>
      <c r="C68" s="1">
        <v>7</v>
      </c>
      <c r="D68" s="1">
        <v>1</v>
      </c>
      <c r="E68" s="35">
        <v>0.21756711380000002</v>
      </c>
      <c r="F68" s="36">
        <v>0.0010426539</v>
      </c>
      <c r="G68" s="37">
        <v>0</v>
      </c>
      <c r="H68" s="37">
        <v>0</v>
      </c>
      <c r="I68" s="35">
        <v>0.3875196995</v>
      </c>
      <c r="J68" s="35"/>
      <c r="K68" s="35">
        <v>0.0260663475</v>
      </c>
      <c r="L68" s="35">
        <v>0.027804104</v>
      </c>
      <c r="M68" s="37">
        <v>0</v>
      </c>
      <c r="N68" s="37">
        <v>0</v>
      </c>
      <c r="O68" s="127">
        <f t="shared" si="2"/>
        <v>0.6599999187</v>
      </c>
    </row>
    <row r="69" spans="1:15" ht="12.75">
      <c r="A69" s="34">
        <v>63</v>
      </c>
      <c r="B69" s="33" t="s">
        <v>224</v>
      </c>
      <c r="C69" s="1">
        <v>1</v>
      </c>
      <c r="D69" s="1">
        <v>1</v>
      </c>
      <c r="E69" s="35">
        <v>0.21158071479999999</v>
      </c>
      <c r="F69" s="36">
        <v>0.0010981698</v>
      </c>
      <c r="G69" s="37">
        <v>0</v>
      </c>
      <c r="H69" s="37">
        <v>0</v>
      </c>
      <c r="I69" s="35">
        <v>0.393510845</v>
      </c>
      <c r="J69" s="35"/>
      <c r="K69" s="35">
        <v>0.025623962000000004</v>
      </c>
      <c r="L69" s="35">
        <v>0.0281863582</v>
      </c>
      <c r="M69" s="37">
        <v>0</v>
      </c>
      <c r="N69" s="37">
        <v>0</v>
      </c>
      <c r="O69" s="127">
        <f>E69++F69+I69+K69+L69</f>
        <v>0.6600000498</v>
      </c>
    </row>
    <row r="70" spans="1:15" ht="12.75">
      <c r="A70" s="34">
        <v>64</v>
      </c>
      <c r="B70" s="33" t="s">
        <v>224</v>
      </c>
      <c r="C70" s="1">
        <v>3</v>
      </c>
      <c r="D70" s="1">
        <v>1</v>
      </c>
      <c r="E70" s="35">
        <v>0.2147907351</v>
      </c>
      <c r="F70" s="36">
        <v>0.0010903083</v>
      </c>
      <c r="G70" s="37">
        <v>0</v>
      </c>
      <c r="H70" s="37">
        <v>0</v>
      </c>
      <c r="I70" s="35">
        <v>0.3906938075</v>
      </c>
      <c r="J70" s="35"/>
      <c r="K70" s="35">
        <v>0.025440527</v>
      </c>
      <c r="L70" s="35">
        <v>0.027984579699999998</v>
      </c>
      <c r="M70" s="37">
        <v>0</v>
      </c>
      <c r="N70" s="37">
        <v>0</v>
      </c>
      <c r="O70" s="127">
        <f>E70+F70+I70+K70+L70</f>
        <v>0.6599999576</v>
      </c>
    </row>
    <row r="71" spans="1:15" ht="12.75">
      <c r="A71" s="34">
        <v>65</v>
      </c>
      <c r="B71" s="33" t="s">
        <v>225</v>
      </c>
      <c r="C71" s="1">
        <v>1</v>
      </c>
      <c r="D71" s="1">
        <v>1</v>
      </c>
      <c r="E71" s="35">
        <v>0.18808682249999997</v>
      </c>
      <c r="F71" s="36">
        <v>0.000753855</v>
      </c>
      <c r="G71" s="37">
        <v>0</v>
      </c>
      <c r="H71" s="36">
        <v>0.00237464325</v>
      </c>
      <c r="I71" s="35">
        <v>0.4134894675</v>
      </c>
      <c r="J71" s="35"/>
      <c r="K71" s="35">
        <v>0.0260079975</v>
      </c>
      <c r="L71" s="35">
        <v>0.029400344999999998</v>
      </c>
      <c r="M71" s="37">
        <v>0</v>
      </c>
      <c r="N71" s="37">
        <v>0</v>
      </c>
      <c r="O71" s="127">
        <f>E71+F71+H71+I71+K71+L71</f>
        <v>0.66011313075</v>
      </c>
    </row>
    <row r="72" spans="1:15" ht="12.75">
      <c r="A72" s="34">
        <v>66</v>
      </c>
      <c r="B72" s="33" t="s">
        <v>225</v>
      </c>
      <c r="C72" s="1">
        <v>2</v>
      </c>
      <c r="D72" s="1">
        <v>1</v>
      </c>
      <c r="E72" s="35">
        <v>0.1664347845</v>
      </c>
      <c r="F72" s="36">
        <v>0.0007652173999999999</v>
      </c>
      <c r="G72" s="37">
        <v>0</v>
      </c>
      <c r="H72" s="37">
        <v>0</v>
      </c>
      <c r="I72" s="35">
        <v>0.43426087449999995</v>
      </c>
      <c r="J72" s="35"/>
      <c r="K72" s="35">
        <v>0.027547826399999996</v>
      </c>
      <c r="L72" s="35">
        <v>0.0309913047</v>
      </c>
      <c r="M72" s="37">
        <v>0</v>
      </c>
      <c r="N72" s="37">
        <v>0</v>
      </c>
      <c r="O72" s="127">
        <f aca="true" t="shared" si="3" ref="O72:O79">E72+F72+I72+K72+L72</f>
        <v>0.6600000074999999</v>
      </c>
    </row>
    <row r="73" spans="1:15" ht="12.75">
      <c r="A73" s="34">
        <v>67</v>
      </c>
      <c r="B73" s="33" t="s">
        <v>225</v>
      </c>
      <c r="C73" s="1">
        <v>3</v>
      </c>
      <c r="D73" s="1">
        <v>1</v>
      </c>
      <c r="E73" s="35">
        <v>0.197763785</v>
      </c>
      <c r="F73" s="36">
        <v>0.0011385855</v>
      </c>
      <c r="G73" s="37">
        <v>0</v>
      </c>
      <c r="H73" s="37">
        <v>0</v>
      </c>
      <c r="I73" s="35">
        <v>0.40685460560000003</v>
      </c>
      <c r="J73" s="35"/>
      <c r="K73" s="35">
        <v>0.025428409500000002</v>
      </c>
      <c r="L73" s="35">
        <v>0.028844165999999997</v>
      </c>
      <c r="M73" s="37">
        <v>0</v>
      </c>
      <c r="N73" s="37">
        <v>0</v>
      </c>
      <c r="O73" s="127">
        <f t="shared" si="3"/>
        <v>0.6600295516</v>
      </c>
    </row>
    <row r="74" spans="1:16" ht="12.75">
      <c r="A74" s="34">
        <v>68</v>
      </c>
      <c r="B74" s="33" t="s">
        <v>225</v>
      </c>
      <c r="C74" s="1">
        <v>4</v>
      </c>
      <c r="D74" s="1">
        <v>1</v>
      </c>
      <c r="E74" s="35">
        <v>0.20116438356164384</v>
      </c>
      <c r="F74" s="36">
        <v>0.00113013698630137</v>
      </c>
      <c r="G74" s="37">
        <v>0</v>
      </c>
      <c r="H74" s="37">
        <v>0</v>
      </c>
      <c r="I74" s="35">
        <v>0.4038356164383562</v>
      </c>
      <c r="J74" s="35"/>
      <c r="K74" s="35">
        <v>0.025239726027397262</v>
      </c>
      <c r="L74" s="35">
        <v>0.02863013698630137</v>
      </c>
      <c r="M74" s="37">
        <v>0</v>
      </c>
      <c r="N74" s="37">
        <v>0</v>
      </c>
      <c r="O74" s="127">
        <f t="shared" si="3"/>
        <v>0.66</v>
      </c>
      <c r="P74" s="31">
        <f>0.66/1.752</f>
        <v>0.3767123287671233</v>
      </c>
    </row>
    <row r="75" spans="1:16" ht="12.75">
      <c r="A75" s="34">
        <v>69</v>
      </c>
      <c r="B75" s="33" t="s">
        <v>225</v>
      </c>
      <c r="C75" s="1">
        <v>5</v>
      </c>
      <c r="D75" s="1">
        <v>1</v>
      </c>
      <c r="E75" s="35">
        <v>0.19747737556561087</v>
      </c>
      <c r="F75" s="36">
        <v>0.0011199095022624435</v>
      </c>
      <c r="G75" s="37">
        <v>0</v>
      </c>
      <c r="H75" s="37">
        <v>0</v>
      </c>
      <c r="I75" s="35">
        <v>0.406527149321267</v>
      </c>
      <c r="J75" s="35"/>
      <c r="K75" s="35">
        <v>0.025757918552036203</v>
      </c>
      <c r="L75" s="35">
        <v>0.02911764705882353</v>
      </c>
      <c r="M75" s="37">
        <v>0</v>
      </c>
      <c r="N75" s="37">
        <v>0</v>
      </c>
      <c r="O75" s="127">
        <f t="shared" si="3"/>
        <v>0.6600000000000001</v>
      </c>
      <c r="P75" s="31">
        <f>0.66/1.768</f>
        <v>0.3733031674208145</v>
      </c>
    </row>
    <row r="76" spans="1:16" ht="12.75">
      <c r="A76" s="34">
        <v>70</v>
      </c>
      <c r="B76" s="33" t="s">
        <v>225</v>
      </c>
      <c r="C76" s="1">
        <v>6</v>
      </c>
      <c r="D76" s="1">
        <v>1</v>
      </c>
      <c r="E76" s="35">
        <v>0.20207130730050937</v>
      </c>
      <c r="F76" s="36">
        <v>0.0011205432937181664</v>
      </c>
      <c r="G76" s="37">
        <v>0</v>
      </c>
      <c r="H76" s="37">
        <v>0</v>
      </c>
      <c r="I76" s="35">
        <v>0.40264855687606116</v>
      </c>
      <c r="J76" s="35"/>
      <c r="K76" s="35">
        <v>0.025398981324278442</v>
      </c>
      <c r="L76" s="35">
        <v>0.02876061120543294</v>
      </c>
      <c r="M76" s="37">
        <v>0</v>
      </c>
      <c r="N76" s="37">
        <v>0</v>
      </c>
      <c r="O76" s="127">
        <f t="shared" si="3"/>
        <v>0.66</v>
      </c>
      <c r="P76" s="31">
        <f>0.66/1.767</f>
        <v>0.3735144312393888</v>
      </c>
    </row>
    <row r="77" spans="1:16" ht="12.75">
      <c r="A77" s="34">
        <v>71</v>
      </c>
      <c r="B77" s="33" t="s">
        <v>225</v>
      </c>
      <c r="C77" s="1">
        <v>7</v>
      </c>
      <c r="D77" s="1">
        <v>1</v>
      </c>
      <c r="E77" s="35">
        <v>0.1814236111111111</v>
      </c>
      <c r="F77" s="36">
        <v>0.0007638888888888889</v>
      </c>
      <c r="G77" s="37">
        <v>0</v>
      </c>
      <c r="H77" s="37">
        <v>0</v>
      </c>
      <c r="I77" s="35">
        <v>0.42128472222222224</v>
      </c>
      <c r="J77" s="35"/>
      <c r="K77" s="35">
        <v>0.02635416666666667</v>
      </c>
      <c r="L77" s="35">
        <v>0.030173611111111113</v>
      </c>
      <c r="M77" s="37">
        <v>0</v>
      </c>
      <c r="N77" s="37">
        <v>0</v>
      </c>
      <c r="O77" s="127">
        <f t="shared" si="3"/>
        <v>0.66</v>
      </c>
      <c r="P77" s="31">
        <f>0.66/1.728</f>
        <v>0.3819444444444445</v>
      </c>
    </row>
    <row r="78" spans="1:16" ht="12.75">
      <c r="A78" s="34">
        <v>72</v>
      </c>
      <c r="B78" s="33" t="s">
        <v>225</v>
      </c>
      <c r="C78" s="1">
        <v>8</v>
      </c>
      <c r="D78" s="1">
        <v>1</v>
      </c>
      <c r="E78" s="35">
        <v>0.21585129310344825</v>
      </c>
      <c r="F78" s="36">
        <v>0.0010668103448275863</v>
      </c>
      <c r="G78" s="37">
        <v>0</v>
      </c>
      <c r="H78" s="37">
        <v>0</v>
      </c>
      <c r="I78" s="35">
        <v>0.3893857758620689</v>
      </c>
      <c r="J78" s="35"/>
      <c r="K78" s="35">
        <v>0.025603448275862067</v>
      </c>
      <c r="L78" s="35">
        <v>0.028092672413793103</v>
      </c>
      <c r="M78" s="37">
        <v>0</v>
      </c>
      <c r="N78" s="37">
        <v>0</v>
      </c>
      <c r="O78" s="127">
        <f t="shared" si="3"/>
        <v>0.6599999999999999</v>
      </c>
      <c r="P78" s="31">
        <f>0.66/1.856</f>
        <v>0.35560344827586204</v>
      </c>
    </row>
    <row r="79" spans="1:16" ht="12.75">
      <c r="A79" s="34">
        <v>73</v>
      </c>
      <c r="B79" s="33" t="s">
        <v>226</v>
      </c>
      <c r="C79" s="1">
        <v>2</v>
      </c>
      <c r="D79" s="1">
        <v>1</v>
      </c>
      <c r="E79" s="35">
        <v>0.21011938601478117</v>
      </c>
      <c r="F79" s="36">
        <v>0.0011256395679363276</v>
      </c>
      <c r="G79" s="37">
        <v>0</v>
      </c>
      <c r="H79" s="37">
        <v>0</v>
      </c>
      <c r="I79" s="35">
        <v>0.3962251279135873</v>
      </c>
      <c r="J79" s="35"/>
      <c r="K79" s="35">
        <v>0.024388857305287098</v>
      </c>
      <c r="L79" s="35">
        <v>0.028140989198408187</v>
      </c>
      <c r="M79" s="37">
        <v>0</v>
      </c>
      <c r="N79" s="37">
        <v>0</v>
      </c>
      <c r="O79" s="127">
        <f t="shared" si="3"/>
        <v>0.6600000000000001</v>
      </c>
      <c r="P79" s="31">
        <f>0.66/1.759</f>
        <v>0.3752131893121092</v>
      </c>
    </row>
    <row r="80" spans="1:16" ht="12.75">
      <c r="A80" s="34">
        <v>74</v>
      </c>
      <c r="B80" s="33" t="s">
        <v>226</v>
      </c>
      <c r="C80" s="1">
        <v>6</v>
      </c>
      <c r="D80" s="1">
        <v>1</v>
      </c>
      <c r="E80" s="35">
        <v>0.16692757009345796</v>
      </c>
      <c r="F80" s="36">
        <v>0.0007710280373831776</v>
      </c>
      <c r="G80" s="37">
        <v>0</v>
      </c>
      <c r="H80" s="36">
        <v>0.0020817757009345796</v>
      </c>
      <c r="I80" s="35">
        <v>0.43254672897196267</v>
      </c>
      <c r="J80" s="35"/>
      <c r="K80" s="35">
        <v>0.027371495327102802</v>
      </c>
      <c r="L80" s="35">
        <v>0.030455607476635515</v>
      </c>
      <c r="M80" s="37">
        <v>0</v>
      </c>
      <c r="N80" s="37">
        <v>0</v>
      </c>
      <c r="O80" s="127">
        <f>E80+F80+H80+I80+K80+L80</f>
        <v>0.6601542056074767</v>
      </c>
      <c r="P80" s="31">
        <f>0.66/1.712</f>
        <v>0.3855140186915888</v>
      </c>
    </row>
    <row r="81" spans="1:16" ht="12.75">
      <c r="A81" s="34">
        <v>75</v>
      </c>
      <c r="B81" s="33" t="s">
        <v>227</v>
      </c>
      <c r="C81" s="1">
        <v>5</v>
      </c>
      <c r="D81" s="1">
        <v>1</v>
      </c>
      <c r="E81" s="35">
        <v>0.1537215189873418</v>
      </c>
      <c r="F81" s="36">
        <v>0.0006683544303797468</v>
      </c>
      <c r="G81" s="37">
        <v>0</v>
      </c>
      <c r="H81" s="37">
        <v>0</v>
      </c>
      <c r="I81" s="35">
        <v>0.4528101265822785</v>
      </c>
      <c r="J81" s="35"/>
      <c r="K81" s="35">
        <v>0.02038481012658228</v>
      </c>
      <c r="L81" s="35">
        <v>0.032415189873417724</v>
      </c>
      <c r="M81" s="37">
        <v>0</v>
      </c>
      <c r="N81" s="37">
        <v>0</v>
      </c>
      <c r="O81" s="127">
        <f aca="true" t="shared" si="4" ref="O81:O96">E81+F81+I81+K81+L81</f>
        <v>0.66</v>
      </c>
      <c r="P81" s="31">
        <f>0.66/1.975</f>
        <v>0.3341772151898734</v>
      </c>
    </row>
    <row r="82" spans="1:16" ht="12.75">
      <c r="A82" s="34">
        <v>76</v>
      </c>
      <c r="B82" s="33" t="s">
        <v>227</v>
      </c>
      <c r="C82" s="1">
        <v>6</v>
      </c>
      <c r="D82" s="1">
        <v>1</v>
      </c>
      <c r="E82" s="35">
        <v>0.15759695817490496</v>
      </c>
      <c r="F82" s="36">
        <v>0.0010038022813688215</v>
      </c>
      <c r="G82" s="37">
        <v>0</v>
      </c>
      <c r="H82" s="37">
        <v>0</v>
      </c>
      <c r="I82" s="35">
        <v>0.4261140684410647</v>
      </c>
      <c r="J82" s="35"/>
      <c r="K82" s="35">
        <v>0.03061596958174905</v>
      </c>
      <c r="L82" s="35">
        <v>0.044669201520912555</v>
      </c>
      <c r="M82" s="37">
        <v>0</v>
      </c>
      <c r="N82" s="37">
        <v>0</v>
      </c>
      <c r="O82" s="127">
        <f t="shared" si="4"/>
        <v>0.6600000000000001</v>
      </c>
      <c r="P82" s="31">
        <f>0.66/1.315</f>
        <v>0.5019011406844107</v>
      </c>
    </row>
    <row r="83" spans="1:16" ht="12.75">
      <c r="A83" s="34">
        <v>77</v>
      </c>
      <c r="B83" s="33" t="s">
        <v>228</v>
      </c>
      <c r="C83" s="1">
        <v>2</v>
      </c>
      <c r="D83" s="1">
        <v>1</v>
      </c>
      <c r="E83" s="35">
        <v>0.13245787908820617</v>
      </c>
      <c r="F83" s="36">
        <v>0.0006541129831516354</v>
      </c>
      <c r="G83" s="37">
        <v>0</v>
      </c>
      <c r="H83" s="37">
        <v>0</v>
      </c>
      <c r="I83" s="35">
        <v>0.4693260654112984</v>
      </c>
      <c r="J83" s="35"/>
      <c r="K83" s="35">
        <v>0.01962338949454906</v>
      </c>
      <c r="L83" s="35">
        <v>0.03793855302279485</v>
      </c>
      <c r="M83" s="37">
        <v>0</v>
      </c>
      <c r="N83" s="37">
        <v>0</v>
      </c>
      <c r="O83" s="127">
        <f t="shared" si="4"/>
        <v>0.66</v>
      </c>
      <c r="P83" s="31">
        <f>0.66/2.018</f>
        <v>0.3270564915758177</v>
      </c>
    </row>
    <row r="84" spans="1:16" ht="13.5" customHeight="1">
      <c r="A84" s="34">
        <v>78</v>
      </c>
      <c r="B84" s="33" t="s">
        <v>228</v>
      </c>
      <c r="C84" s="1">
        <v>4</v>
      </c>
      <c r="D84" s="1">
        <v>1</v>
      </c>
      <c r="E84" s="35">
        <v>0.21908875739644976</v>
      </c>
      <c r="F84" s="36">
        <v>0.001171597633136095</v>
      </c>
      <c r="G84" s="37">
        <v>0</v>
      </c>
      <c r="H84" s="37">
        <v>0</v>
      </c>
      <c r="I84" s="35">
        <v>0.3885798816568048</v>
      </c>
      <c r="J84" s="35"/>
      <c r="K84" s="35">
        <v>0.024213017751479292</v>
      </c>
      <c r="L84" s="35">
        <v>0.026946745562130184</v>
      </c>
      <c r="M84" s="37">
        <v>0</v>
      </c>
      <c r="N84" s="37">
        <v>0</v>
      </c>
      <c r="O84" s="127">
        <f t="shared" si="4"/>
        <v>0.6600000000000001</v>
      </c>
      <c r="P84" s="31">
        <f>0.66/1.69</f>
        <v>0.3905325443786983</v>
      </c>
    </row>
    <row r="85" spans="1:16" ht="12.75">
      <c r="A85" s="34">
        <v>79</v>
      </c>
      <c r="B85" s="33" t="s">
        <v>228</v>
      </c>
      <c r="C85" s="1">
        <v>5</v>
      </c>
      <c r="D85" s="1">
        <v>1</v>
      </c>
      <c r="E85" s="35">
        <v>0.18762801648028252</v>
      </c>
      <c r="F85" s="36">
        <v>0.0007769276044732195</v>
      </c>
      <c r="G85" s="37">
        <v>0</v>
      </c>
      <c r="H85" s="37">
        <v>0</v>
      </c>
      <c r="I85" s="35">
        <v>0.421094761624485</v>
      </c>
      <c r="J85" s="35"/>
      <c r="K85" s="35">
        <v>0.020588581518540316</v>
      </c>
      <c r="L85" s="35">
        <v>0.029911712772218952</v>
      </c>
      <c r="M85" s="37">
        <v>0</v>
      </c>
      <c r="N85" s="37">
        <v>0</v>
      </c>
      <c r="O85" s="127">
        <f t="shared" si="4"/>
        <v>0.66</v>
      </c>
      <c r="P85" s="31">
        <f>0.66/1.699</f>
        <v>0.38846380223660976</v>
      </c>
    </row>
    <row r="86" spans="1:16" ht="12.75">
      <c r="A86" s="34">
        <v>80</v>
      </c>
      <c r="B86" s="33" t="s">
        <v>228</v>
      </c>
      <c r="C86" s="1">
        <v>6</v>
      </c>
      <c r="D86" s="1">
        <v>1</v>
      </c>
      <c r="E86" s="35">
        <v>0.1803235470341522</v>
      </c>
      <c r="F86" s="36">
        <v>0.0007908927501497903</v>
      </c>
      <c r="G86" s="37">
        <v>0</v>
      </c>
      <c r="H86" s="37">
        <v>0</v>
      </c>
      <c r="I86" s="35">
        <v>0.42826842420611144</v>
      </c>
      <c r="J86" s="35"/>
      <c r="K86" s="35">
        <v>0.02056321150389455</v>
      </c>
      <c r="L86" s="35">
        <v>0.030053924505692033</v>
      </c>
      <c r="M86" s="37">
        <v>0</v>
      </c>
      <c r="N86" s="37">
        <v>0</v>
      </c>
      <c r="O86" s="127">
        <f t="shared" si="4"/>
        <v>0.6599999999999999</v>
      </c>
      <c r="P86" s="31">
        <f>0.66/1.669</f>
        <v>0.39544637507489516</v>
      </c>
    </row>
    <row r="87" spans="1:16" ht="12.75">
      <c r="A87" s="34">
        <v>81</v>
      </c>
      <c r="B87" s="33" t="s">
        <v>228</v>
      </c>
      <c r="C87" s="1">
        <v>11</v>
      </c>
      <c r="D87" s="1">
        <v>1</v>
      </c>
      <c r="E87" s="35">
        <v>0.18030927835051547</v>
      </c>
      <c r="F87" s="36">
        <v>0.0007560137457044675</v>
      </c>
      <c r="G87" s="37">
        <v>0</v>
      </c>
      <c r="H87" s="37">
        <v>0</v>
      </c>
      <c r="I87" s="35">
        <v>0.4294158075601375</v>
      </c>
      <c r="J87" s="35"/>
      <c r="K87" s="35">
        <v>0.018522336769759454</v>
      </c>
      <c r="L87" s="35">
        <v>0.030996563573883168</v>
      </c>
      <c r="M87" s="37">
        <v>0</v>
      </c>
      <c r="N87" s="37">
        <v>0</v>
      </c>
      <c r="O87" s="127">
        <f t="shared" si="4"/>
        <v>0.66</v>
      </c>
      <c r="P87" s="31">
        <f>0.66/1.746</f>
        <v>0.3780068728522337</v>
      </c>
    </row>
    <row r="88" spans="1:16" ht="12.75">
      <c r="A88" s="34">
        <v>82</v>
      </c>
      <c r="B88" s="33" t="s">
        <v>229</v>
      </c>
      <c r="C88" s="1">
        <v>1</v>
      </c>
      <c r="D88" s="1">
        <v>1</v>
      </c>
      <c r="E88" s="35">
        <v>0.1528348909657321</v>
      </c>
      <c r="F88" s="36">
        <v>0.0006853582554517134</v>
      </c>
      <c r="G88" s="37">
        <v>0</v>
      </c>
      <c r="H88" s="37">
        <v>0</v>
      </c>
      <c r="I88" s="35">
        <v>0.45370716510903436</v>
      </c>
      <c r="J88" s="35"/>
      <c r="K88" s="35">
        <v>0.020218068535825546</v>
      </c>
      <c r="L88" s="35">
        <v>0.03255451713395639</v>
      </c>
      <c r="M88" s="37">
        <v>0</v>
      </c>
      <c r="N88" s="37">
        <v>0</v>
      </c>
      <c r="O88" s="127">
        <f t="shared" si="4"/>
        <v>0.6600000000000001</v>
      </c>
      <c r="P88" s="31">
        <f>0.66/1.926</f>
        <v>0.34267912772585674</v>
      </c>
    </row>
    <row r="89" spans="1:16" ht="12.75">
      <c r="A89" s="34">
        <v>83</v>
      </c>
      <c r="B89" s="33" t="s">
        <v>229</v>
      </c>
      <c r="C89" s="1">
        <v>2</v>
      </c>
      <c r="D89" s="1">
        <v>1</v>
      </c>
      <c r="E89" s="35">
        <v>0.2470242214532872</v>
      </c>
      <c r="F89" s="36">
        <v>0.0011418685121107267</v>
      </c>
      <c r="G89" s="37">
        <v>0</v>
      </c>
      <c r="H89" s="37">
        <v>0</v>
      </c>
      <c r="I89" s="35">
        <v>0.366159169550173</v>
      </c>
      <c r="J89" s="35"/>
      <c r="K89" s="35">
        <v>0.02055363321799308</v>
      </c>
      <c r="L89" s="35">
        <v>0.025121107266435988</v>
      </c>
      <c r="M89" s="37">
        <v>0</v>
      </c>
      <c r="N89" s="37">
        <v>0</v>
      </c>
      <c r="O89" s="127">
        <f t="shared" si="4"/>
        <v>0.66</v>
      </c>
      <c r="P89" s="31">
        <f>0.66/1.734</f>
        <v>0.3806228373702422</v>
      </c>
    </row>
    <row r="90" spans="1:16" ht="16.5" customHeight="1">
      <c r="A90" s="34">
        <v>84</v>
      </c>
      <c r="B90" s="33" t="s">
        <v>229</v>
      </c>
      <c r="C90" s="1" t="s">
        <v>183</v>
      </c>
      <c r="D90" s="1">
        <v>1</v>
      </c>
      <c r="E90" s="35">
        <v>0.19768683274021354</v>
      </c>
      <c r="F90" s="36">
        <v>0.0011743772241992884</v>
      </c>
      <c r="G90" s="37">
        <v>0</v>
      </c>
      <c r="H90" s="37">
        <v>0</v>
      </c>
      <c r="I90" s="35">
        <v>0.40437722419928823</v>
      </c>
      <c r="J90" s="35"/>
      <c r="K90" s="35">
        <v>0.028576512455516012</v>
      </c>
      <c r="L90" s="35">
        <v>0.028185053380782917</v>
      </c>
      <c r="M90" s="37">
        <v>0</v>
      </c>
      <c r="N90" s="37">
        <v>0</v>
      </c>
      <c r="O90" s="127">
        <f t="shared" si="4"/>
        <v>0.66</v>
      </c>
      <c r="P90" s="31">
        <f>0.66/1.686</f>
        <v>0.3914590747330961</v>
      </c>
    </row>
    <row r="91" spans="1:16" ht="12.75">
      <c r="A91" s="34">
        <v>85</v>
      </c>
      <c r="B91" s="33" t="s">
        <v>229</v>
      </c>
      <c r="C91" s="1">
        <v>4</v>
      </c>
      <c r="D91" s="1">
        <v>1</v>
      </c>
      <c r="E91" s="35">
        <v>0.20933742331288346</v>
      </c>
      <c r="F91" s="36">
        <v>0.0012147239263803683</v>
      </c>
      <c r="G91" s="37">
        <v>0</v>
      </c>
      <c r="H91" s="37">
        <v>0</v>
      </c>
      <c r="I91" s="35">
        <v>0.402478527607362</v>
      </c>
      <c r="J91" s="35"/>
      <c r="K91" s="35">
        <v>0.021055214723926383</v>
      </c>
      <c r="L91" s="35">
        <v>0.025914110429447856</v>
      </c>
      <c r="M91" s="37">
        <v>0</v>
      </c>
      <c r="N91" s="37">
        <v>0</v>
      </c>
      <c r="O91" s="127">
        <f t="shared" si="4"/>
        <v>0.6600000000000001</v>
      </c>
      <c r="P91" s="31">
        <f>0.66/1.63</f>
        <v>0.40490797546012275</v>
      </c>
    </row>
    <row r="92" spans="1:16" ht="12.75">
      <c r="A92" s="34">
        <v>86</v>
      </c>
      <c r="B92" s="33" t="s">
        <v>229</v>
      </c>
      <c r="C92" s="1">
        <v>6</v>
      </c>
      <c r="D92" s="1">
        <v>1</v>
      </c>
      <c r="E92" s="35">
        <v>0.22424864212432105</v>
      </c>
      <c r="F92" s="36">
        <v>0.0011949305974652987</v>
      </c>
      <c r="G92" s="37">
        <v>0</v>
      </c>
      <c r="H92" s="37">
        <v>0</v>
      </c>
      <c r="I92" s="35">
        <v>0.3863608931804466</v>
      </c>
      <c r="J92" s="35"/>
      <c r="K92" s="35">
        <v>0.021907060953530476</v>
      </c>
      <c r="L92" s="35">
        <v>0.026288473144236574</v>
      </c>
      <c r="M92" s="37">
        <v>0</v>
      </c>
      <c r="N92" s="37">
        <v>0</v>
      </c>
      <c r="O92" s="127">
        <f t="shared" si="4"/>
        <v>0.6599999999999999</v>
      </c>
      <c r="P92" s="31">
        <f>0.66/1.657</f>
        <v>0.3983101991550996</v>
      </c>
    </row>
    <row r="93" spans="1:16" ht="12.75">
      <c r="A93" s="34">
        <v>87</v>
      </c>
      <c r="B93" s="33" t="s">
        <v>230</v>
      </c>
      <c r="C93" s="1">
        <v>2</v>
      </c>
      <c r="D93" s="1">
        <v>1</v>
      </c>
      <c r="E93" s="35">
        <v>0.1815194346289753</v>
      </c>
      <c r="F93" s="36">
        <v>0.0007773851590106008</v>
      </c>
      <c r="G93" s="37">
        <v>0</v>
      </c>
      <c r="H93" s="37">
        <v>0</v>
      </c>
      <c r="I93" s="35">
        <v>0.4170671378091873</v>
      </c>
      <c r="J93" s="35"/>
      <c r="K93" s="35">
        <v>0.031095406360424033</v>
      </c>
      <c r="L93" s="35">
        <v>0.02954063604240283</v>
      </c>
      <c r="M93" s="37">
        <v>0</v>
      </c>
      <c r="N93" s="37">
        <v>0</v>
      </c>
      <c r="O93" s="127">
        <f t="shared" si="4"/>
        <v>0.6600000000000001</v>
      </c>
      <c r="P93" s="31">
        <f>0.66/1.698</f>
        <v>0.3886925795053004</v>
      </c>
    </row>
    <row r="94" spans="1:16" ht="12.75">
      <c r="A94" s="34">
        <v>88</v>
      </c>
      <c r="B94" s="33" t="s">
        <v>230</v>
      </c>
      <c r="C94" s="1">
        <v>3</v>
      </c>
      <c r="D94" s="1">
        <v>1</v>
      </c>
      <c r="E94" s="35">
        <v>0.22300061996280227</v>
      </c>
      <c r="F94" s="36">
        <v>0.0012275263484190948</v>
      </c>
      <c r="G94" s="37">
        <v>0</v>
      </c>
      <c r="H94" s="37">
        <v>0</v>
      </c>
      <c r="I94" s="35">
        <v>0.3870799752014879</v>
      </c>
      <c r="J94" s="35"/>
      <c r="K94" s="35">
        <v>0.021686298822070675</v>
      </c>
      <c r="L94" s="35">
        <v>0.02700557966522009</v>
      </c>
      <c r="M94" s="37">
        <v>0</v>
      </c>
      <c r="N94" s="37">
        <v>0</v>
      </c>
      <c r="O94" s="127">
        <f t="shared" si="4"/>
        <v>0.66</v>
      </c>
      <c r="P94" s="31">
        <f>0.66/1.613</f>
        <v>0.40917544947303164</v>
      </c>
    </row>
    <row r="95" spans="1:16" ht="12.75">
      <c r="A95" s="34">
        <v>89</v>
      </c>
      <c r="B95" s="33" t="s">
        <v>230</v>
      </c>
      <c r="C95" s="1">
        <v>4</v>
      </c>
      <c r="D95" s="1">
        <v>1</v>
      </c>
      <c r="E95" s="35">
        <v>0.15815853658536588</v>
      </c>
      <c r="F95" s="36">
        <v>0.0008048780487804879</v>
      </c>
      <c r="G95" s="37">
        <v>0</v>
      </c>
      <c r="H95" s="37">
        <v>0</v>
      </c>
      <c r="I95" s="35">
        <v>0.44268292682926835</v>
      </c>
      <c r="J95" s="35"/>
      <c r="K95" s="35">
        <v>0.026963414634146345</v>
      </c>
      <c r="L95" s="35">
        <v>0.031390243902439025</v>
      </c>
      <c r="M95" s="37">
        <v>0</v>
      </c>
      <c r="N95" s="37">
        <v>0</v>
      </c>
      <c r="O95" s="127">
        <f t="shared" si="4"/>
        <v>0.6600000000000001</v>
      </c>
      <c r="P95" s="31">
        <f>0.66/1.64</f>
        <v>0.4024390243902439</v>
      </c>
    </row>
    <row r="96" spans="1:16" ht="12.75">
      <c r="A96" s="34">
        <v>90</v>
      </c>
      <c r="B96" s="33" t="s">
        <v>230</v>
      </c>
      <c r="C96" s="1">
        <v>5</v>
      </c>
      <c r="D96" s="1">
        <v>1</v>
      </c>
      <c r="E96" s="35">
        <v>0.1705859375</v>
      </c>
      <c r="F96" s="36">
        <v>0.000859375</v>
      </c>
      <c r="G96" s="37">
        <v>0</v>
      </c>
      <c r="H96" s="37">
        <v>0</v>
      </c>
      <c r="I96" s="35">
        <v>0.4387109375</v>
      </c>
      <c r="J96" s="35"/>
      <c r="K96" s="35">
        <v>0.021484375</v>
      </c>
      <c r="L96" s="35">
        <v>0.028359375</v>
      </c>
      <c r="M96" s="37">
        <v>0</v>
      </c>
      <c r="N96" s="37">
        <v>0</v>
      </c>
      <c r="O96" s="127">
        <f t="shared" si="4"/>
        <v>0.6599999999999999</v>
      </c>
      <c r="P96" s="31">
        <f>0.66/1.536</f>
        <v>0.4296875</v>
      </c>
    </row>
    <row r="97" spans="1:17" ht="13.5" customHeight="1">
      <c r="A97" s="34">
        <v>91</v>
      </c>
      <c r="B97" s="33" t="s">
        <v>257</v>
      </c>
      <c r="C97" s="1" t="s">
        <v>231</v>
      </c>
      <c r="D97" s="1">
        <v>1</v>
      </c>
      <c r="E97" s="35">
        <v>0.163665408</v>
      </c>
      <c r="F97" s="36">
        <v>0.0009589770000000001</v>
      </c>
      <c r="G97" s="37">
        <v>0</v>
      </c>
      <c r="H97" s="38">
        <v>0.0045711237000000005</v>
      </c>
      <c r="I97" s="35">
        <v>0.392541252</v>
      </c>
      <c r="J97" s="35"/>
      <c r="K97" s="35">
        <v>0.012466701</v>
      </c>
      <c r="L97" s="35">
        <v>0.025892379000000004</v>
      </c>
      <c r="M97" s="37">
        <v>0</v>
      </c>
      <c r="N97" s="37">
        <v>0</v>
      </c>
      <c r="O97" s="127">
        <f>E97+F97+H97+I97+K97+L97</f>
        <v>0.6000958407</v>
      </c>
      <c r="P97" s="31">
        <f aca="true" t="shared" si="5" ref="P97:P110">0.6/O97%</f>
        <v>99.98402910110354</v>
      </c>
      <c r="Q97" s="31">
        <v>31.9659</v>
      </c>
    </row>
    <row r="98" spans="1:17" ht="13.5" customHeight="1">
      <c r="A98" s="34">
        <v>92</v>
      </c>
      <c r="B98" s="33" t="s">
        <v>257</v>
      </c>
      <c r="C98" s="1">
        <v>7</v>
      </c>
      <c r="D98" s="1">
        <v>1</v>
      </c>
      <c r="E98" s="35">
        <v>0.15055938900000002</v>
      </c>
      <c r="F98" s="36">
        <v>0.000639318</v>
      </c>
      <c r="G98" s="37">
        <v>0</v>
      </c>
      <c r="H98" s="37">
        <v>0</v>
      </c>
      <c r="I98" s="35">
        <v>0.402450681</v>
      </c>
      <c r="J98" s="35"/>
      <c r="K98" s="35">
        <v>0.021417153000000005</v>
      </c>
      <c r="L98" s="35">
        <v>0.024933402</v>
      </c>
      <c r="M98" s="37">
        <v>0</v>
      </c>
      <c r="N98" s="37">
        <v>0</v>
      </c>
      <c r="O98" s="127">
        <f>E98+F98+I98+K98+L98</f>
        <v>0.599999943</v>
      </c>
      <c r="P98" s="31">
        <f t="shared" si="5"/>
        <v>100.00000950000089</v>
      </c>
      <c r="Q98" s="31">
        <v>31.9659</v>
      </c>
    </row>
    <row r="99" spans="1:17" ht="13.5" customHeight="1">
      <c r="A99" s="34">
        <v>93</v>
      </c>
      <c r="B99" s="33" t="s">
        <v>187</v>
      </c>
      <c r="C99" s="1">
        <v>19</v>
      </c>
      <c r="D99" s="1">
        <v>1</v>
      </c>
      <c r="E99" s="35">
        <v>0.1328499759</v>
      </c>
      <c r="F99" s="36">
        <v>0.0006692694</v>
      </c>
      <c r="G99" s="37">
        <v>0</v>
      </c>
      <c r="H99" s="37">
        <v>0</v>
      </c>
      <c r="I99" s="35">
        <v>0.4089236034</v>
      </c>
      <c r="J99" s="35"/>
      <c r="K99" s="35">
        <v>0.0227551596</v>
      </c>
      <c r="L99" s="35">
        <v>0.0348020088</v>
      </c>
      <c r="M99" s="37">
        <v>0</v>
      </c>
      <c r="N99" s="37">
        <v>0</v>
      </c>
      <c r="O99" s="127">
        <f>E99+F99+I99+K99+L99</f>
        <v>0.6000000171</v>
      </c>
      <c r="P99" s="31">
        <f t="shared" si="5"/>
        <v>99.99999715000008</v>
      </c>
      <c r="Q99" s="31">
        <v>33.46347</v>
      </c>
    </row>
    <row r="100" spans="1:17" ht="12.75">
      <c r="A100" s="34">
        <v>94</v>
      </c>
      <c r="B100" s="33" t="s">
        <v>187</v>
      </c>
      <c r="C100" s="1">
        <v>23</v>
      </c>
      <c r="D100" s="1">
        <v>1</v>
      </c>
      <c r="E100" s="35">
        <v>0.1220611948</v>
      </c>
      <c r="F100" s="36">
        <v>0.0006441224</v>
      </c>
      <c r="G100" s="37">
        <v>0</v>
      </c>
      <c r="H100" s="37">
        <v>0</v>
      </c>
      <c r="I100" s="35">
        <v>0.42705315120000004</v>
      </c>
      <c r="J100" s="35"/>
      <c r="K100" s="35">
        <v>0.0251207736</v>
      </c>
      <c r="L100" s="35">
        <v>0.0251207736</v>
      </c>
      <c r="M100" s="37">
        <v>0</v>
      </c>
      <c r="N100" s="37">
        <v>0</v>
      </c>
      <c r="O100" s="127">
        <f>E100+F100+I100+K100+L100</f>
        <v>0.6000000156</v>
      </c>
      <c r="P100" s="31">
        <f t="shared" si="5"/>
        <v>99.99999740000005</v>
      </c>
      <c r="Q100" s="31">
        <v>32.20612</v>
      </c>
    </row>
    <row r="101" spans="1:17" ht="12.75">
      <c r="A101" s="34">
        <v>95</v>
      </c>
      <c r="B101" s="33" t="s">
        <v>187</v>
      </c>
      <c r="C101" s="1">
        <v>25</v>
      </c>
      <c r="D101" s="1">
        <v>1</v>
      </c>
      <c r="E101" s="35">
        <v>0.1116158224</v>
      </c>
      <c r="F101" s="36">
        <v>0.0006489292</v>
      </c>
      <c r="G101" s="37">
        <v>0</v>
      </c>
      <c r="H101" s="38">
        <v>0.00947436632</v>
      </c>
      <c r="I101" s="35">
        <v>0.4269954136</v>
      </c>
      <c r="J101" s="35"/>
      <c r="K101" s="35">
        <v>0.024334844999999997</v>
      </c>
      <c r="L101" s="35">
        <v>0.026930561800000002</v>
      </c>
      <c r="M101" s="37">
        <v>0</v>
      </c>
      <c r="N101" s="37">
        <v>0</v>
      </c>
      <c r="O101" s="127">
        <f>E101+F101+H101+I101+K101+L101</f>
        <v>0.59999993832</v>
      </c>
      <c r="P101" s="31">
        <f t="shared" si="5"/>
        <v>100.00001028000105</v>
      </c>
      <c r="Q101" s="31">
        <v>32.44646</v>
      </c>
    </row>
    <row r="102" spans="1:17" ht="13.5" customHeight="1">
      <c r="A102" s="34">
        <v>96</v>
      </c>
      <c r="B102" s="33" t="s">
        <v>187</v>
      </c>
      <c r="C102" s="1">
        <v>42</v>
      </c>
      <c r="D102" s="1">
        <v>1</v>
      </c>
      <c r="E102" s="35">
        <v>0.142330005</v>
      </c>
      <c r="F102" s="36">
        <v>0.0006325778</v>
      </c>
      <c r="G102" s="37">
        <v>0</v>
      </c>
      <c r="H102" s="37">
        <v>0</v>
      </c>
      <c r="I102" s="35">
        <v>0.40643123649999996</v>
      </c>
      <c r="J102" s="35"/>
      <c r="K102" s="35">
        <v>0.025935689799999998</v>
      </c>
      <c r="L102" s="35">
        <v>0.0246705342</v>
      </c>
      <c r="M102" s="37">
        <v>0</v>
      </c>
      <c r="N102" s="37">
        <v>0</v>
      </c>
      <c r="O102" s="128">
        <f aca="true" t="shared" si="6" ref="O102:O134">E102+F102+I102+K102+L102</f>
        <v>0.6000000433</v>
      </c>
      <c r="P102" s="31">
        <f t="shared" si="5"/>
        <v>99.99999278333385</v>
      </c>
      <c r="Q102" s="31">
        <v>31.62889</v>
      </c>
    </row>
    <row r="103" spans="1:17" ht="13.5" customHeight="1">
      <c r="A103" s="34">
        <v>97</v>
      </c>
      <c r="B103" s="33" t="s">
        <v>187</v>
      </c>
      <c r="C103" s="1">
        <v>44</v>
      </c>
      <c r="D103" s="1">
        <v>1</v>
      </c>
      <c r="E103" s="35">
        <v>0.13999999230000001</v>
      </c>
      <c r="F103" s="36">
        <v>0.0006349206000000001</v>
      </c>
      <c r="G103" s="37">
        <v>0</v>
      </c>
      <c r="H103" s="37">
        <v>0</v>
      </c>
      <c r="I103" s="35">
        <v>0.40857140610000003</v>
      </c>
      <c r="J103" s="35"/>
      <c r="K103" s="35">
        <v>0.026031744600000004</v>
      </c>
      <c r="L103" s="35">
        <v>0.024761903400000004</v>
      </c>
      <c r="M103" s="37">
        <v>0</v>
      </c>
      <c r="N103" s="37">
        <v>0</v>
      </c>
      <c r="O103" s="127">
        <f t="shared" si="6"/>
        <v>0.599999967</v>
      </c>
      <c r="P103" s="31">
        <f t="shared" si="5"/>
        <v>100.00000550000028</v>
      </c>
      <c r="Q103" s="31">
        <v>31.74603</v>
      </c>
    </row>
    <row r="104" spans="1:17" ht="13.5" customHeight="1">
      <c r="A104" s="34">
        <v>98</v>
      </c>
      <c r="B104" s="33" t="s">
        <v>187</v>
      </c>
      <c r="C104" s="1">
        <v>46</v>
      </c>
      <c r="D104" s="1">
        <v>1</v>
      </c>
      <c r="E104" s="35">
        <v>0.138755865</v>
      </c>
      <c r="F104" s="36">
        <v>0.000637958</v>
      </c>
      <c r="G104" s="37">
        <v>0</v>
      </c>
      <c r="H104" s="37">
        <v>0</v>
      </c>
      <c r="I104" s="35">
        <v>0.410525973</v>
      </c>
      <c r="J104" s="35"/>
      <c r="K104" s="35">
        <v>0.023923425</v>
      </c>
      <c r="L104" s="35">
        <v>0.026156278</v>
      </c>
      <c r="M104" s="37">
        <v>0</v>
      </c>
      <c r="N104" s="37">
        <v>0</v>
      </c>
      <c r="O104" s="127">
        <f t="shared" si="6"/>
        <v>0.5999994989999999</v>
      </c>
      <c r="P104" s="31">
        <f t="shared" si="5"/>
        <v>100.00008350006974</v>
      </c>
      <c r="Q104" s="31">
        <v>31.8979</v>
      </c>
    </row>
    <row r="105" spans="1:17" ht="13.5" customHeight="1">
      <c r="A105" s="34">
        <v>99</v>
      </c>
      <c r="B105" s="33" t="s">
        <v>232</v>
      </c>
      <c r="C105" s="1">
        <v>1</v>
      </c>
      <c r="D105" s="1">
        <v>1</v>
      </c>
      <c r="E105" s="35">
        <v>0.08693598</v>
      </c>
      <c r="F105" s="36">
        <v>0.000285036</v>
      </c>
      <c r="G105" s="37">
        <v>0</v>
      </c>
      <c r="H105" s="37">
        <v>0</v>
      </c>
      <c r="I105" s="35">
        <v>0.460903212</v>
      </c>
      <c r="J105" s="35"/>
      <c r="K105" s="35">
        <v>0.020522592</v>
      </c>
      <c r="L105" s="35">
        <v>0.03135396</v>
      </c>
      <c r="M105" s="37">
        <v>0</v>
      </c>
      <c r="N105" s="37">
        <v>0</v>
      </c>
      <c r="O105" s="127">
        <f t="shared" si="6"/>
        <v>0.60000078</v>
      </c>
      <c r="P105" s="31">
        <f t="shared" si="5"/>
        <v>99.999870000169</v>
      </c>
      <c r="Q105" s="31">
        <v>28.5036</v>
      </c>
    </row>
    <row r="106" spans="1:17" ht="12.75">
      <c r="A106" s="34">
        <v>100</v>
      </c>
      <c r="B106" s="33" t="s">
        <v>232</v>
      </c>
      <c r="C106" s="1">
        <v>2</v>
      </c>
      <c r="D106" s="1">
        <v>1</v>
      </c>
      <c r="E106" s="35">
        <v>0.160777125</v>
      </c>
      <c r="F106" s="36">
        <v>0.0008133750000000001</v>
      </c>
      <c r="G106" s="37">
        <v>0</v>
      </c>
      <c r="H106" s="37">
        <v>0</v>
      </c>
      <c r="I106" s="35">
        <v>0.393402375</v>
      </c>
      <c r="J106" s="35"/>
      <c r="K106" s="35">
        <v>0.01789425</v>
      </c>
      <c r="L106" s="35">
        <v>0.0271125</v>
      </c>
      <c r="M106" s="37">
        <v>0</v>
      </c>
      <c r="N106" s="37">
        <v>0</v>
      </c>
      <c r="O106" s="127">
        <f t="shared" si="6"/>
        <v>0.599999625</v>
      </c>
      <c r="P106" s="31">
        <f t="shared" si="5"/>
        <v>100.00006250003905</v>
      </c>
      <c r="Q106" s="31">
        <v>27.1125</v>
      </c>
    </row>
    <row r="107" spans="1:17" ht="12.75">
      <c r="A107" s="34">
        <v>101</v>
      </c>
      <c r="B107" s="33" t="s">
        <v>232</v>
      </c>
      <c r="C107" s="1">
        <v>6</v>
      </c>
      <c r="D107" s="1">
        <v>1</v>
      </c>
      <c r="E107" s="35">
        <v>0.131222495</v>
      </c>
      <c r="F107" s="36">
        <v>0.00058451</v>
      </c>
      <c r="G107" s="37">
        <v>0</v>
      </c>
      <c r="H107" s="37">
        <v>0</v>
      </c>
      <c r="I107" s="35">
        <v>0.421139455</v>
      </c>
      <c r="J107" s="35"/>
      <c r="K107" s="35">
        <v>0.018412065</v>
      </c>
      <c r="L107" s="35">
        <v>0.028640989999999998</v>
      </c>
      <c r="M107" s="37">
        <v>0</v>
      </c>
      <c r="N107" s="37">
        <v>0</v>
      </c>
      <c r="O107" s="127">
        <f t="shared" si="6"/>
        <v>0.599999515</v>
      </c>
      <c r="P107" s="31">
        <f t="shared" si="5"/>
        <v>100.00008083339867</v>
      </c>
      <c r="Q107" s="31">
        <v>29.2255</v>
      </c>
    </row>
    <row r="108" spans="1:17" ht="12.75">
      <c r="A108" s="34">
        <v>102</v>
      </c>
      <c r="B108" s="33" t="s">
        <v>233</v>
      </c>
      <c r="C108" s="1">
        <v>14</v>
      </c>
      <c r="D108" s="1">
        <v>1</v>
      </c>
      <c r="E108" s="35">
        <v>0.1520271</v>
      </c>
      <c r="F108" s="36">
        <v>0.000675676</v>
      </c>
      <c r="G108" s="37">
        <v>0</v>
      </c>
      <c r="H108" s="37">
        <v>0</v>
      </c>
      <c r="I108" s="35">
        <v>0.3945947839999999</v>
      </c>
      <c r="J108" s="35"/>
      <c r="K108" s="35">
        <v>0.026351364</v>
      </c>
      <c r="L108" s="35">
        <v>0.026351364</v>
      </c>
      <c r="M108" s="37">
        <v>0</v>
      </c>
      <c r="N108" s="37">
        <v>0</v>
      </c>
      <c r="O108" s="127">
        <f t="shared" si="6"/>
        <v>0.6000002879999999</v>
      </c>
      <c r="P108" s="31">
        <f t="shared" si="5"/>
        <v>99.99995200002306</v>
      </c>
      <c r="Q108" s="31">
        <v>33.7838</v>
      </c>
    </row>
    <row r="109" spans="1:17" ht="12.75">
      <c r="A109" s="34">
        <v>103</v>
      </c>
      <c r="B109" s="33" t="s">
        <v>233</v>
      </c>
      <c r="C109" s="1">
        <v>16</v>
      </c>
      <c r="D109" s="1">
        <v>1</v>
      </c>
      <c r="E109" s="35">
        <v>0.1519416</v>
      </c>
      <c r="F109" s="36">
        <v>0.000675296</v>
      </c>
      <c r="G109" s="37">
        <v>0</v>
      </c>
      <c r="H109" s="37">
        <v>0</v>
      </c>
      <c r="I109" s="35">
        <v>0.394372864</v>
      </c>
      <c r="J109" s="35"/>
      <c r="K109" s="35">
        <v>0.026674192</v>
      </c>
      <c r="L109" s="35">
        <v>0.026336544</v>
      </c>
      <c r="M109" s="37">
        <v>0</v>
      </c>
      <c r="N109" s="37">
        <v>0</v>
      </c>
      <c r="O109" s="127">
        <f t="shared" si="6"/>
        <v>0.6000004959999999</v>
      </c>
      <c r="P109" s="31">
        <f t="shared" si="5"/>
        <v>99.99991733340168</v>
      </c>
      <c r="Q109" s="30">
        <v>33.7648</v>
      </c>
    </row>
    <row r="110" spans="1:17" ht="12.75">
      <c r="A110" s="34">
        <v>104</v>
      </c>
      <c r="B110" s="33" t="s">
        <v>233</v>
      </c>
      <c r="C110" s="1">
        <v>18</v>
      </c>
      <c r="D110" s="1">
        <v>1</v>
      </c>
      <c r="E110" s="35">
        <v>0.151194571</v>
      </c>
      <c r="F110" s="36">
        <v>0.000682594</v>
      </c>
      <c r="G110" s="37">
        <v>0</v>
      </c>
      <c r="H110" s="37">
        <v>0</v>
      </c>
      <c r="I110" s="35">
        <v>0.395563223</v>
      </c>
      <c r="J110" s="35"/>
      <c r="K110" s="35">
        <v>0.026279869</v>
      </c>
      <c r="L110" s="35">
        <v>0.026279869</v>
      </c>
      <c r="M110" s="37">
        <v>0</v>
      </c>
      <c r="N110" s="37">
        <v>0</v>
      </c>
      <c r="O110" s="127">
        <f t="shared" si="6"/>
        <v>0.6000001260000001</v>
      </c>
      <c r="P110" s="31">
        <f t="shared" si="5"/>
        <v>99.99997900000439</v>
      </c>
      <c r="Q110" s="30">
        <v>34.1297</v>
      </c>
    </row>
    <row r="111" spans="1:17" ht="13.5" customHeight="1">
      <c r="A111" s="193">
        <v>105</v>
      </c>
      <c r="B111" s="194" t="s">
        <v>233</v>
      </c>
      <c r="C111" s="193">
        <v>20</v>
      </c>
      <c r="D111" s="1">
        <v>1</v>
      </c>
      <c r="E111" s="35">
        <v>0.147</v>
      </c>
      <c r="F111" s="36">
        <v>0.00071</v>
      </c>
      <c r="G111" s="37">
        <v>0</v>
      </c>
      <c r="H111" s="37">
        <v>0</v>
      </c>
      <c r="I111" s="35">
        <v>0.559</v>
      </c>
      <c r="J111" s="35"/>
      <c r="K111" s="35">
        <v>0.028</v>
      </c>
      <c r="L111" s="35">
        <v>0.024</v>
      </c>
      <c r="M111" s="37">
        <v>0</v>
      </c>
      <c r="N111" s="37">
        <v>0</v>
      </c>
      <c r="O111" s="127">
        <f t="shared" si="6"/>
        <v>0.7587100000000001</v>
      </c>
      <c r="P111" s="31">
        <f>0.76/O111%</f>
        <v>100.17002543791435</v>
      </c>
      <c r="Q111" s="30">
        <v>39.2359</v>
      </c>
    </row>
    <row r="112" spans="1:17" ht="13.5" customHeight="1">
      <c r="A112" s="193"/>
      <c r="B112" s="194"/>
      <c r="C112" s="193"/>
      <c r="D112" s="34">
        <v>2</v>
      </c>
      <c r="E112" s="35">
        <v>0.14676059999999996</v>
      </c>
      <c r="F112" s="36">
        <v>0.0007072799999999999</v>
      </c>
      <c r="G112" s="37">
        <v>0</v>
      </c>
      <c r="H112" s="37">
        <v>0</v>
      </c>
      <c r="I112" s="35">
        <v>0.48554771999999996</v>
      </c>
      <c r="J112" s="35"/>
      <c r="K112" s="35">
        <v>0.027583919999999998</v>
      </c>
      <c r="L112" s="35">
        <v>0.024401159999999998</v>
      </c>
      <c r="M112" s="37">
        <v>0</v>
      </c>
      <c r="N112" s="37">
        <v>0</v>
      </c>
      <c r="O112" s="48">
        <f t="shared" si="6"/>
        <v>0.6850006799999999</v>
      </c>
      <c r="P112" s="31">
        <f>0.685/O112%</f>
        <v>99.99990073002557</v>
      </c>
      <c r="Q112" s="30">
        <v>35.364</v>
      </c>
    </row>
    <row r="113" spans="1:17" ht="12.75">
      <c r="A113" s="34">
        <v>106</v>
      </c>
      <c r="B113" s="33" t="s">
        <v>233</v>
      </c>
      <c r="C113" s="1">
        <v>22</v>
      </c>
      <c r="D113" s="1">
        <v>1</v>
      </c>
      <c r="E113" s="35">
        <v>0.15540300900000004</v>
      </c>
      <c r="F113" s="36">
        <v>0.0006861060000000001</v>
      </c>
      <c r="G113" s="37">
        <v>0</v>
      </c>
      <c r="H113" s="37">
        <v>0</v>
      </c>
      <c r="I113" s="35">
        <v>0.3934817910000001</v>
      </c>
      <c r="J113" s="35"/>
      <c r="K113" s="35">
        <v>0.026415081000000003</v>
      </c>
      <c r="L113" s="35">
        <v>0.024013710000000008</v>
      </c>
      <c r="M113" s="37">
        <v>0</v>
      </c>
      <c r="N113" s="37">
        <v>0</v>
      </c>
      <c r="O113" s="127">
        <f t="shared" si="6"/>
        <v>0.5999996970000001</v>
      </c>
      <c r="P113" s="31">
        <f aca="true" t="shared" si="7" ref="P113:P122">0.6/O113%</f>
        <v>100.00005050002548</v>
      </c>
      <c r="Q113" s="30">
        <v>34.3053</v>
      </c>
    </row>
    <row r="114" spans="1:17" ht="13.5" customHeight="1">
      <c r="A114" s="34">
        <v>107</v>
      </c>
      <c r="B114" s="33" t="s">
        <v>234</v>
      </c>
      <c r="C114" s="1">
        <v>7</v>
      </c>
      <c r="D114" s="1">
        <v>1</v>
      </c>
      <c r="E114" s="35">
        <v>0.145058464</v>
      </c>
      <c r="F114" s="36">
        <v>0.000670016</v>
      </c>
      <c r="G114" s="37">
        <v>0</v>
      </c>
      <c r="H114" s="37">
        <v>0</v>
      </c>
      <c r="I114" s="35">
        <v>0.40602969599999994</v>
      </c>
      <c r="J114" s="35"/>
      <c r="K114" s="35">
        <v>0.025125599999999998</v>
      </c>
      <c r="L114" s="35">
        <v>0.023115552</v>
      </c>
      <c r="M114" s="37">
        <v>0</v>
      </c>
      <c r="N114" s="37">
        <v>0</v>
      </c>
      <c r="O114" s="127">
        <f t="shared" si="6"/>
        <v>0.5999993279999999</v>
      </c>
      <c r="P114" s="31">
        <f t="shared" si="7"/>
        <v>100.00011200012545</v>
      </c>
      <c r="Q114" s="30">
        <v>33.5008</v>
      </c>
    </row>
    <row r="115" spans="1:17" ht="13.5" customHeight="1">
      <c r="A115" s="34">
        <v>108</v>
      </c>
      <c r="B115" s="33" t="s">
        <v>234</v>
      </c>
      <c r="C115" s="1">
        <v>9</v>
      </c>
      <c r="D115" s="1">
        <v>1</v>
      </c>
      <c r="E115" s="35">
        <v>0.120068325</v>
      </c>
      <c r="F115" s="36">
        <v>0.00068415</v>
      </c>
      <c r="G115" s="37">
        <v>0</v>
      </c>
      <c r="H115" s="37">
        <v>0</v>
      </c>
      <c r="I115" s="35">
        <v>0.42622545</v>
      </c>
      <c r="J115" s="35"/>
      <c r="K115" s="35">
        <v>0.026339775000000003</v>
      </c>
      <c r="L115" s="35">
        <v>0.02668185</v>
      </c>
      <c r="M115" s="37">
        <v>0</v>
      </c>
      <c r="N115" s="37">
        <v>0</v>
      </c>
      <c r="O115" s="127">
        <f t="shared" si="6"/>
        <v>0.5999995499999999</v>
      </c>
      <c r="P115" s="31">
        <f t="shared" si="7"/>
        <v>100.00007500005626</v>
      </c>
      <c r="Q115" s="30">
        <v>34.2075</v>
      </c>
    </row>
    <row r="116" spans="1:17" ht="13.5" customHeight="1">
      <c r="A116" s="34">
        <v>109</v>
      </c>
      <c r="B116" s="33" t="s">
        <v>234</v>
      </c>
      <c r="C116" s="1" t="s">
        <v>235</v>
      </c>
      <c r="D116" s="1">
        <v>1</v>
      </c>
      <c r="E116" s="35">
        <v>0.12943754999999998</v>
      </c>
      <c r="F116" s="36">
        <v>0.00065538</v>
      </c>
      <c r="G116" s="37">
        <v>0</v>
      </c>
      <c r="H116" s="37">
        <v>0</v>
      </c>
      <c r="I116" s="35">
        <v>0.4164939899999999</v>
      </c>
      <c r="J116" s="35"/>
      <c r="K116" s="35">
        <v>0.026870579999999998</v>
      </c>
      <c r="L116" s="35">
        <v>0.02654289</v>
      </c>
      <c r="M116" s="37">
        <v>0</v>
      </c>
      <c r="N116" s="37">
        <v>0</v>
      </c>
      <c r="O116" s="127">
        <f t="shared" si="6"/>
        <v>0.6000003899999999</v>
      </c>
      <c r="P116" s="31">
        <f t="shared" si="7"/>
        <v>99.99993500004226</v>
      </c>
      <c r="Q116" s="30">
        <v>32.769</v>
      </c>
    </row>
    <row r="117" spans="1:17" ht="12.75">
      <c r="A117" s="34">
        <v>110</v>
      </c>
      <c r="B117" s="33" t="s">
        <v>236</v>
      </c>
      <c r="C117" s="1">
        <v>1</v>
      </c>
      <c r="D117" s="1">
        <v>1</v>
      </c>
      <c r="E117" s="35">
        <v>0.139581142</v>
      </c>
      <c r="F117" s="36">
        <v>0.000661522</v>
      </c>
      <c r="G117" s="37">
        <v>0</v>
      </c>
      <c r="H117" s="37">
        <v>0</v>
      </c>
      <c r="I117" s="35">
        <v>0.411797445</v>
      </c>
      <c r="J117" s="35"/>
      <c r="K117" s="35">
        <v>0.021499465</v>
      </c>
      <c r="L117" s="35">
        <v>0.02646088</v>
      </c>
      <c r="M117" s="37">
        <v>0</v>
      </c>
      <c r="N117" s="37">
        <v>0</v>
      </c>
      <c r="O117" s="127">
        <f t="shared" si="6"/>
        <v>0.600000454</v>
      </c>
      <c r="P117" s="31">
        <f t="shared" si="7"/>
        <v>99.99992433339058</v>
      </c>
      <c r="Q117" s="30">
        <v>33.0761</v>
      </c>
    </row>
    <row r="118" spans="1:17" ht="12.75">
      <c r="A118" s="34">
        <v>111</v>
      </c>
      <c r="B118" s="33" t="s">
        <v>236</v>
      </c>
      <c r="C118" s="1">
        <v>2</v>
      </c>
      <c r="D118" s="1">
        <v>1</v>
      </c>
      <c r="E118" s="35">
        <v>0.161874102</v>
      </c>
      <c r="F118" s="36">
        <v>0.000646204</v>
      </c>
      <c r="G118" s="37">
        <v>0</v>
      </c>
      <c r="H118" s="37">
        <v>0</v>
      </c>
      <c r="I118" s="35">
        <v>0.387399298</v>
      </c>
      <c r="J118" s="35"/>
      <c r="K118" s="35">
        <v>0.025201956</v>
      </c>
      <c r="L118" s="35">
        <v>0.024878854</v>
      </c>
      <c r="M118" s="37">
        <v>0</v>
      </c>
      <c r="N118" s="37">
        <v>0</v>
      </c>
      <c r="O118" s="127">
        <f t="shared" si="6"/>
        <v>0.600000414</v>
      </c>
      <c r="P118" s="31">
        <f t="shared" si="7"/>
        <v>99.99993100004761</v>
      </c>
      <c r="Q118" s="30">
        <v>32.3102</v>
      </c>
    </row>
    <row r="119" spans="1:17" ht="12.75">
      <c r="A119" s="34">
        <v>112</v>
      </c>
      <c r="B119" s="33" t="s">
        <v>236</v>
      </c>
      <c r="C119" s="1">
        <v>3</v>
      </c>
      <c r="D119" s="1">
        <v>1</v>
      </c>
      <c r="E119" s="35">
        <v>0.080475483</v>
      </c>
      <c r="F119" s="36">
        <v>0.000339559</v>
      </c>
      <c r="G119" s="37">
        <v>0</v>
      </c>
      <c r="H119" s="37">
        <v>0</v>
      </c>
      <c r="I119" s="35">
        <v>0.45568817800000005</v>
      </c>
      <c r="J119" s="35"/>
      <c r="K119" s="35">
        <v>0.025127365999999998</v>
      </c>
      <c r="L119" s="35">
        <v>0.038370167000000004</v>
      </c>
      <c r="M119" s="37">
        <v>0</v>
      </c>
      <c r="N119" s="37">
        <v>0</v>
      </c>
      <c r="O119" s="127">
        <f t="shared" si="6"/>
        <v>0.600000753</v>
      </c>
      <c r="P119" s="31">
        <f t="shared" si="7"/>
        <v>99.99987450015749</v>
      </c>
      <c r="Q119" s="30">
        <v>33.9559</v>
      </c>
    </row>
    <row r="120" spans="1:17" ht="12.75">
      <c r="A120" s="34">
        <v>113</v>
      </c>
      <c r="B120" s="33" t="s">
        <v>236</v>
      </c>
      <c r="C120" s="1">
        <v>4</v>
      </c>
      <c r="D120" s="1">
        <v>1</v>
      </c>
      <c r="E120" s="35">
        <v>0.143907596</v>
      </c>
      <c r="F120" s="36">
        <v>0.000658616</v>
      </c>
      <c r="G120" s="37">
        <v>0</v>
      </c>
      <c r="H120" s="37">
        <v>0</v>
      </c>
      <c r="I120" s="35">
        <v>0.402743684</v>
      </c>
      <c r="J120" s="35"/>
      <c r="K120" s="35">
        <v>0.026673948</v>
      </c>
      <c r="L120" s="35">
        <v>0.026015332</v>
      </c>
      <c r="M120" s="37">
        <v>0</v>
      </c>
      <c r="N120" s="37">
        <v>0</v>
      </c>
      <c r="O120" s="127">
        <f t="shared" si="6"/>
        <v>0.599999176</v>
      </c>
      <c r="P120" s="31">
        <f t="shared" si="7"/>
        <v>100.00013733352193</v>
      </c>
      <c r="Q120" s="30">
        <v>32.9308</v>
      </c>
    </row>
    <row r="121" spans="1:17" ht="12.75">
      <c r="A121" s="34">
        <v>114</v>
      </c>
      <c r="B121" s="33" t="s">
        <v>236</v>
      </c>
      <c r="C121" s="1">
        <v>5</v>
      </c>
      <c r="D121" s="1">
        <v>1</v>
      </c>
      <c r="E121" s="35">
        <v>0.140167878</v>
      </c>
      <c r="F121" s="36">
        <v>0.000672268</v>
      </c>
      <c r="G121" s="37">
        <v>0</v>
      </c>
      <c r="H121" s="37">
        <v>0</v>
      </c>
      <c r="I121" s="35">
        <v>0.409747346</v>
      </c>
      <c r="J121" s="35"/>
      <c r="K121" s="35">
        <v>0.025882317999999998</v>
      </c>
      <c r="L121" s="35">
        <v>0.023529380000000003</v>
      </c>
      <c r="M121" s="37">
        <v>0</v>
      </c>
      <c r="N121" s="37">
        <v>0</v>
      </c>
      <c r="O121" s="127">
        <f t="shared" si="6"/>
        <v>0.59999919</v>
      </c>
      <c r="P121" s="31">
        <f t="shared" si="7"/>
        <v>100.00013500018224</v>
      </c>
      <c r="Q121" s="30">
        <v>33.6134</v>
      </c>
    </row>
    <row r="122" spans="1:17" ht="12.75">
      <c r="A122" s="34">
        <v>115</v>
      </c>
      <c r="B122" s="33" t="s">
        <v>236</v>
      </c>
      <c r="C122" s="1">
        <v>7</v>
      </c>
      <c r="D122" s="1">
        <v>1</v>
      </c>
      <c r="E122" s="35">
        <v>0.133599226</v>
      </c>
      <c r="F122" s="36">
        <v>0.000683372</v>
      </c>
      <c r="G122" s="37">
        <v>0</v>
      </c>
      <c r="H122" s="37">
        <v>0</v>
      </c>
      <c r="I122" s="35">
        <v>0.415831862</v>
      </c>
      <c r="J122" s="35"/>
      <c r="K122" s="35">
        <v>0.025968136</v>
      </c>
      <c r="L122" s="35">
        <v>0.02391802</v>
      </c>
      <c r="M122" s="37">
        <v>0</v>
      </c>
      <c r="N122" s="37">
        <v>0</v>
      </c>
      <c r="O122" s="127">
        <f t="shared" si="6"/>
        <v>0.600000616</v>
      </c>
      <c r="P122" s="31">
        <f t="shared" si="7"/>
        <v>99.99989733343874</v>
      </c>
      <c r="Q122" s="30">
        <v>34.1686</v>
      </c>
    </row>
    <row r="123" spans="1:17" ht="13.5" customHeight="1">
      <c r="A123" s="193">
        <v>116</v>
      </c>
      <c r="B123" s="194" t="s">
        <v>237</v>
      </c>
      <c r="C123" s="193">
        <v>9</v>
      </c>
      <c r="D123" s="1">
        <v>1</v>
      </c>
      <c r="E123" s="35">
        <v>0.159</v>
      </c>
      <c r="F123" s="36">
        <v>0.00101</v>
      </c>
      <c r="G123" s="37">
        <v>0</v>
      </c>
      <c r="H123" s="37">
        <v>0</v>
      </c>
      <c r="I123" s="35">
        <v>0.543</v>
      </c>
      <c r="J123" s="35"/>
      <c r="K123" s="35">
        <v>0.028</v>
      </c>
      <c r="L123" s="35">
        <v>0.026</v>
      </c>
      <c r="M123" s="37">
        <v>0</v>
      </c>
      <c r="N123" s="37">
        <v>0</v>
      </c>
      <c r="O123" s="127">
        <f t="shared" si="6"/>
        <v>0.7570100000000001</v>
      </c>
      <c r="P123" s="31">
        <f>0.76/O123%</f>
        <v>100.39497496730557</v>
      </c>
      <c r="Q123" s="30">
        <v>37.3832</v>
      </c>
    </row>
    <row r="124" spans="1:17" ht="13.5" customHeight="1">
      <c r="A124" s="193"/>
      <c r="B124" s="194"/>
      <c r="C124" s="193"/>
      <c r="D124" s="34">
        <v>2</v>
      </c>
      <c r="E124" s="35">
        <v>0.15869874</v>
      </c>
      <c r="F124" s="36">
        <v>0.0010108200000000002</v>
      </c>
      <c r="G124" s="37">
        <v>0</v>
      </c>
      <c r="H124" s="37">
        <v>0</v>
      </c>
      <c r="I124" s="35">
        <v>0.47137906</v>
      </c>
      <c r="J124" s="35"/>
      <c r="K124" s="35">
        <v>0.028302960000000002</v>
      </c>
      <c r="L124" s="35">
        <v>0.025607440000000002</v>
      </c>
      <c r="M124" s="37">
        <v>0</v>
      </c>
      <c r="N124" s="37">
        <v>0</v>
      </c>
      <c r="O124" s="48">
        <f t="shared" si="6"/>
        <v>0.68499902</v>
      </c>
      <c r="P124" s="31">
        <f>0.685/O124%</f>
        <v>100.00014306589811</v>
      </c>
      <c r="Q124" s="30">
        <v>33.694</v>
      </c>
    </row>
    <row r="125" spans="1:17" ht="13.5" customHeight="1">
      <c r="A125" s="193">
        <v>117</v>
      </c>
      <c r="B125" s="194" t="s">
        <v>237</v>
      </c>
      <c r="C125" s="193">
        <v>11</v>
      </c>
      <c r="D125" s="34">
        <v>1</v>
      </c>
      <c r="E125" s="35">
        <v>0.131</v>
      </c>
      <c r="F125" s="36">
        <v>0.00068</v>
      </c>
      <c r="G125" s="37">
        <v>0</v>
      </c>
      <c r="H125" s="37">
        <v>0</v>
      </c>
      <c r="I125" s="35">
        <v>0.571</v>
      </c>
      <c r="J125" s="35"/>
      <c r="K125" s="35">
        <v>0.03</v>
      </c>
      <c r="L125" s="35">
        <v>0.027</v>
      </c>
      <c r="M125" s="37">
        <v>0</v>
      </c>
      <c r="N125" s="37">
        <v>0</v>
      </c>
      <c r="O125" s="127">
        <f t="shared" si="6"/>
        <v>0.75968</v>
      </c>
      <c r="P125" s="31">
        <f>0.76/O125%</f>
        <v>100.04212299915754</v>
      </c>
      <c r="Q125" s="30">
        <v>37.6797</v>
      </c>
    </row>
    <row r="126" spans="1:17" ht="13.5" customHeight="1">
      <c r="A126" s="172"/>
      <c r="B126" s="173"/>
      <c r="C126" s="195"/>
      <c r="D126" s="39">
        <v>2</v>
      </c>
      <c r="E126" s="35">
        <v>0.131090618</v>
      </c>
      <c r="F126" s="36">
        <v>0.000679226</v>
      </c>
      <c r="G126" s="37">
        <v>0</v>
      </c>
      <c r="H126" s="37">
        <v>0</v>
      </c>
      <c r="I126" s="35">
        <v>0.496174593</v>
      </c>
      <c r="J126" s="35"/>
      <c r="K126" s="35">
        <v>0.029885943999999998</v>
      </c>
      <c r="L126" s="35">
        <v>0.027169040000000002</v>
      </c>
      <c r="M126" s="37">
        <v>0</v>
      </c>
      <c r="N126" s="37">
        <v>0</v>
      </c>
      <c r="O126" s="48">
        <f t="shared" si="6"/>
        <v>0.684999421</v>
      </c>
      <c r="P126" s="31">
        <f>0.685/O126%</f>
        <v>100.0000845256189</v>
      </c>
      <c r="Q126" s="30">
        <v>33.9613</v>
      </c>
    </row>
    <row r="127" spans="1:17" ht="13.5" customHeight="1">
      <c r="A127" s="34">
        <v>118</v>
      </c>
      <c r="B127" s="33" t="s">
        <v>187</v>
      </c>
      <c r="C127" s="1">
        <v>15</v>
      </c>
      <c r="D127" s="1">
        <v>1</v>
      </c>
      <c r="E127" s="35">
        <v>0.047494313999999996</v>
      </c>
      <c r="F127" s="36">
        <v>0.000334467</v>
      </c>
      <c r="G127" s="37">
        <v>0</v>
      </c>
      <c r="H127" s="37">
        <v>0</v>
      </c>
      <c r="I127" s="35">
        <v>0.480294612</v>
      </c>
      <c r="J127" s="35"/>
      <c r="K127" s="35">
        <v>0.02006802</v>
      </c>
      <c r="L127" s="35">
        <v>0.041808375</v>
      </c>
      <c r="M127" s="37">
        <v>0</v>
      </c>
      <c r="N127" s="37">
        <v>0</v>
      </c>
      <c r="O127" s="127">
        <f t="shared" si="6"/>
        <v>0.589999788</v>
      </c>
      <c r="P127" s="31">
        <f aca="true" t="shared" si="8" ref="P127:P134">0.59/O127%</f>
        <v>100.0000359322163</v>
      </c>
      <c r="Q127" s="30">
        <v>33.4467</v>
      </c>
    </row>
    <row r="128" spans="1:17" ht="13.5" customHeight="1">
      <c r="A128" s="34">
        <v>119</v>
      </c>
      <c r="B128" s="33" t="s">
        <v>187</v>
      </c>
      <c r="C128" s="1">
        <v>17</v>
      </c>
      <c r="D128" s="1">
        <v>1</v>
      </c>
      <c r="E128" s="35">
        <v>0.05068735</v>
      </c>
      <c r="F128" s="36">
        <v>0.000289642</v>
      </c>
      <c r="G128" s="37">
        <v>0</v>
      </c>
      <c r="H128" s="37">
        <v>0</v>
      </c>
      <c r="I128" s="35">
        <v>0.47356467</v>
      </c>
      <c r="J128" s="35"/>
      <c r="K128" s="35">
        <v>0.022302434</v>
      </c>
      <c r="L128" s="35">
        <v>0.043156658</v>
      </c>
      <c r="M128" s="37">
        <v>0</v>
      </c>
      <c r="N128" s="37">
        <v>0</v>
      </c>
      <c r="O128" s="127">
        <f t="shared" si="6"/>
        <v>0.5900007540000001</v>
      </c>
      <c r="P128" s="31">
        <f t="shared" si="8"/>
        <v>99.99987220355312</v>
      </c>
      <c r="Q128" s="30">
        <v>28.9642</v>
      </c>
    </row>
    <row r="129" spans="1:17" ht="13.5" customHeight="1">
      <c r="A129" s="34">
        <v>120</v>
      </c>
      <c r="B129" s="33" t="s">
        <v>187</v>
      </c>
      <c r="C129" s="1">
        <v>32</v>
      </c>
      <c r="D129" s="1">
        <v>1</v>
      </c>
      <c r="E129" s="35">
        <v>0.04717300000000001</v>
      </c>
      <c r="F129" s="36">
        <v>0.00033695000000000003</v>
      </c>
      <c r="G129" s="37">
        <v>0</v>
      </c>
      <c r="H129" s="37">
        <v>0</v>
      </c>
      <c r="I129" s="35">
        <v>0.48082765000000005</v>
      </c>
      <c r="J129" s="35"/>
      <c r="K129" s="35">
        <v>0.020217000000000002</v>
      </c>
      <c r="L129" s="35">
        <v>0.041444850000000005</v>
      </c>
      <c r="M129" s="37">
        <v>0</v>
      </c>
      <c r="N129" s="37">
        <v>0</v>
      </c>
      <c r="O129" s="127">
        <f t="shared" si="6"/>
        <v>0.5899994500000001</v>
      </c>
      <c r="P129" s="31">
        <f t="shared" si="8"/>
        <v>100.00009322042587</v>
      </c>
      <c r="Q129" s="30">
        <v>33.695</v>
      </c>
    </row>
    <row r="130" spans="1:17" ht="13.5" customHeight="1">
      <c r="A130" s="34">
        <v>121</v>
      </c>
      <c r="B130" s="33" t="s">
        <v>187</v>
      </c>
      <c r="C130" s="1">
        <v>34</v>
      </c>
      <c r="D130" s="1">
        <v>1</v>
      </c>
      <c r="E130" s="35">
        <v>0.06721517699999999</v>
      </c>
      <c r="F130" s="36">
        <v>0.000324711</v>
      </c>
      <c r="G130" s="37">
        <v>0</v>
      </c>
      <c r="H130" s="37">
        <v>0</v>
      </c>
      <c r="I130" s="35">
        <v>0.46206375299999997</v>
      </c>
      <c r="J130" s="35"/>
      <c r="K130" s="35">
        <v>0.019807370999999997</v>
      </c>
      <c r="L130" s="35">
        <v>0.040588874999999996</v>
      </c>
      <c r="M130" s="37">
        <v>0</v>
      </c>
      <c r="N130" s="37">
        <v>0</v>
      </c>
      <c r="O130" s="127">
        <f t="shared" si="6"/>
        <v>0.589999887</v>
      </c>
      <c r="P130" s="31">
        <f t="shared" si="8"/>
        <v>100.00001915254605</v>
      </c>
      <c r="Q130" s="30">
        <v>32.4711</v>
      </c>
    </row>
    <row r="131" spans="1:17" ht="13.5" customHeight="1">
      <c r="A131" s="34">
        <v>122</v>
      </c>
      <c r="B131" s="33" t="s">
        <v>187</v>
      </c>
      <c r="C131" s="1">
        <v>36</v>
      </c>
      <c r="D131" s="1">
        <v>1</v>
      </c>
      <c r="E131" s="35">
        <v>0.083627214</v>
      </c>
      <c r="F131" s="36">
        <v>0.00032924100000000003</v>
      </c>
      <c r="G131" s="37">
        <v>0</v>
      </c>
      <c r="H131" s="37">
        <v>0</v>
      </c>
      <c r="I131" s="35">
        <v>0.44776776</v>
      </c>
      <c r="J131" s="35"/>
      <c r="K131" s="35">
        <v>0.019095978000000003</v>
      </c>
      <c r="L131" s="35">
        <v>0.039179679</v>
      </c>
      <c r="M131" s="37">
        <v>0</v>
      </c>
      <c r="N131" s="37">
        <v>0</v>
      </c>
      <c r="O131" s="127">
        <f t="shared" si="6"/>
        <v>0.5899998719999999</v>
      </c>
      <c r="P131" s="31">
        <f t="shared" si="8"/>
        <v>100.00002169491998</v>
      </c>
      <c r="Q131" s="30">
        <v>32.9241</v>
      </c>
    </row>
    <row r="132" spans="1:17" ht="13.5" customHeight="1">
      <c r="A132" s="34">
        <v>123</v>
      </c>
      <c r="B132" s="33" t="s">
        <v>187</v>
      </c>
      <c r="C132" s="1">
        <v>38</v>
      </c>
      <c r="D132" s="1">
        <v>1</v>
      </c>
      <c r="E132" s="35">
        <v>0.08075914</v>
      </c>
      <c r="F132" s="36">
        <v>0.00035266</v>
      </c>
      <c r="G132" s="37">
        <v>0</v>
      </c>
      <c r="H132" s="37">
        <v>0</v>
      </c>
      <c r="I132" s="35">
        <v>0.45246277999999995</v>
      </c>
      <c r="J132" s="35"/>
      <c r="K132" s="35">
        <v>0.017985659999999997</v>
      </c>
      <c r="L132" s="35">
        <v>0.03843994</v>
      </c>
      <c r="M132" s="37">
        <v>0</v>
      </c>
      <c r="N132" s="37">
        <v>0</v>
      </c>
      <c r="O132" s="127">
        <f t="shared" si="6"/>
        <v>0.5900001799999999</v>
      </c>
      <c r="P132" s="31">
        <f t="shared" si="8"/>
        <v>99.99996949153474</v>
      </c>
      <c r="Q132" s="30">
        <v>35.266</v>
      </c>
    </row>
    <row r="133" spans="1:17" ht="13.5" customHeight="1">
      <c r="A133" s="34">
        <v>124</v>
      </c>
      <c r="B133" s="33" t="s">
        <v>238</v>
      </c>
      <c r="C133" s="1">
        <v>1</v>
      </c>
      <c r="D133" s="1">
        <v>1</v>
      </c>
      <c r="E133" s="35">
        <v>0.087111809</v>
      </c>
      <c r="F133" s="36">
        <v>0.00034705900000000004</v>
      </c>
      <c r="G133" s="37">
        <v>0</v>
      </c>
      <c r="H133" s="37">
        <v>0</v>
      </c>
      <c r="I133" s="35">
        <v>0.437641399</v>
      </c>
      <c r="J133" s="35"/>
      <c r="K133" s="35">
        <v>0.025335306999999998</v>
      </c>
      <c r="L133" s="35">
        <v>0.039564726</v>
      </c>
      <c r="M133" s="37">
        <v>0</v>
      </c>
      <c r="N133" s="37">
        <v>0</v>
      </c>
      <c r="O133" s="127">
        <f t="shared" si="6"/>
        <v>0.5900003</v>
      </c>
      <c r="P133" s="31">
        <f t="shared" si="8"/>
        <v>99.99994915256822</v>
      </c>
      <c r="Q133" s="30">
        <v>34.7059</v>
      </c>
    </row>
    <row r="134" spans="1:17" ht="13.5" customHeight="1">
      <c r="A134" s="34">
        <v>125</v>
      </c>
      <c r="B134" s="33" t="s">
        <v>238</v>
      </c>
      <c r="C134" s="1">
        <v>3</v>
      </c>
      <c r="D134" s="1">
        <v>1</v>
      </c>
      <c r="E134" s="35">
        <v>0.087111809</v>
      </c>
      <c r="F134" s="36">
        <v>0.00034705900000000004</v>
      </c>
      <c r="G134" s="37">
        <v>0</v>
      </c>
      <c r="H134" s="37">
        <v>0</v>
      </c>
      <c r="I134" s="35">
        <v>0.437641399</v>
      </c>
      <c r="J134" s="35"/>
      <c r="K134" s="35">
        <v>0.025335306999999998</v>
      </c>
      <c r="L134" s="35">
        <v>0.039564726</v>
      </c>
      <c r="M134" s="37">
        <v>0</v>
      </c>
      <c r="N134" s="37">
        <v>0</v>
      </c>
      <c r="O134" s="127">
        <f t="shared" si="6"/>
        <v>0.5900003</v>
      </c>
      <c r="P134" s="31">
        <f t="shared" si="8"/>
        <v>99.99994915256822</v>
      </c>
      <c r="Q134" s="30">
        <v>34.7059</v>
      </c>
    </row>
    <row r="135" spans="1:16" ht="13.5" customHeight="1">
      <c r="A135" s="34">
        <v>126</v>
      </c>
      <c r="B135" s="33" t="s">
        <v>218</v>
      </c>
      <c r="C135" s="1">
        <v>42</v>
      </c>
      <c r="D135" s="1">
        <v>1</v>
      </c>
      <c r="E135" s="35">
        <v>0.10664776754075123</v>
      </c>
      <c r="F135" s="36">
        <v>0.0005102763997165131</v>
      </c>
      <c r="G135" s="35">
        <v>0.08011339475549255</v>
      </c>
      <c r="H135" s="40">
        <v>0.0050007087172218275</v>
      </c>
      <c r="I135" s="35">
        <v>0.4765981573352232</v>
      </c>
      <c r="J135" s="35"/>
      <c r="K135" s="35">
        <v>0.015308291991495391</v>
      </c>
      <c r="L135" s="35">
        <v>0.03571934798015592</v>
      </c>
      <c r="M135" s="37">
        <v>0</v>
      </c>
      <c r="N135" s="37">
        <v>0</v>
      </c>
      <c r="O135" s="127">
        <f>E135+F135+G135+H135+I135+K135+L135</f>
        <v>0.7198979447200567</v>
      </c>
      <c r="P135" s="31">
        <f>0.72/1.411</f>
        <v>0.5102763997165131</v>
      </c>
    </row>
    <row r="136" spans="1:16" ht="13.5" customHeight="1">
      <c r="A136" s="34">
        <v>127</v>
      </c>
      <c r="B136" s="33" t="s">
        <v>217</v>
      </c>
      <c r="C136" s="1" t="s">
        <v>239</v>
      </c>
      <c r="D136" s="1">
        <v>1</v>
      </c>
      <c r="E136" s="35">
        <v>0.10056338028169014</v>
      </c>
      <c r="F136" s="36">
        <v>0.00042253521126760566</v>
      </c>
      <c r="G136" s="35">
        <v>0.09169014084507042</v>
      </c>
      <c r="H136" s="40">
        <v>0.005746478873239436</v>
      </c>
      <c r="I136" s="35">
        <v>0.4643661971830986</v>
      </c>
      <c r="J136" s="35"/>
      <c r="K136" s="35">
        <v>0.019014084507042252</v>
      </c>
      <c r="L136" s="35">
        <v>0.038028169014084505</v>
      </c>
      <c r="M136" s="37">
        <v>0</v>
      </c>
      <c r="N136" s="37">
        <v>0</v>
      </c>
      <c r="O136" s="127">
        <f>E136+F136+G136+H136+I136+K136+L136</f>
        <v>0.7198309859154929</v>
      </c>
      <c r="P136" s="31">
        <f>0.72/1.704</f>
        <v>0.4225352112676056</v>
      </c>
    </row>
    <row r="137" spans="1:16" ht="13.5" customHeight="1">
      <c r="A137" s="34">
        <v>128</v>
      </c>
      <c r="B137" s="33" t="s">
        <v>240</v>
      </c>
      <c r="C137" s="1">
        <v>6</v>
      </c>
      <c r="D137" s="1">
        <v>1</v>
      </c>
      <c r="E137" s="35">
        <v>0.12993154947106408</v>
      </c>
      <c r="F137" s="36">
        <v>0.00089607965152458</v>
      </c>
      <c r="G137" s="35">
        <v>0.08467952706907281</v>
      </c>
      <c r="H137" s="36">
        <v>0.005331673926571251</v>
      </c>
      <c r="I137" s="35">
        <v>0.42384567517112626</v>
      </c>
      <c r="J137" s="35"/>
      <c r="K137" s="35">
        <v>0.03808338518979465</v>
      </c>
      <c r="L137" s="35">
        <v>0.03718730553827007</v>
      </c>
      <c r="M137" s="37">
        <v>0</v>
      </c>
      <c r="N137" s="37">
        <v>0</v>
      </c>
      <c r="O137" s="127">
        <f>E137+F137+G137+H137+I137+K137+L137</f>
        <v>0.7199551960174237</v>
      </c>
      <c r="P137" s="31">
        <f>0.72/1.607</f>
        <v>0.44803982576228996</v>
      </c>
    </row>
    <row r="138" spans="1:17" ht="13.5" customHeight="1">
      <c r="A138" s="34">
        <v>129</v>
      </c>
      <c r="B138" s="33" t="s">
        <v>187</v>
      </c>
      <c r="C138" s="1">
        <v>21</v>
      </c>
      <c r="D138" s="1">
        <v>1</v>
      </c>
      <c r="E138" s="35">
        <v>0.06341415800000001</v>
      </c>
      <c r="F138" s="36">
        <v>0.00038201300000000006</v>
      </c>
      <c r="G138" s="35">
        <v>0.12262617300000002</v>
      </c>
      <c r="H138" s="36">
        <v>0.005424584600000001</v>
      </c>
      <c r="I138" s="35">
        <v>0.4511573530000001</v>
      </c>
      <c r="J138" s="35"/>
      <c r="K138" s="35">
        <v>0.025212858000000005</v>
      </c>
      <c r="L138" s="35">
        <v>0.031707079000000006</v>
      </c>
      <c r="M138" s="41">
        <v>3.820130000000001E-05</v>
      </c>
      <c r="N138" s="41">
        <v>3.820130000000001E-05</v>
      </c>
      <c r="O138" s="127">
        <f>E138+F138+G138+H138+I138+K138+L138+M138+N138</f>
        <v>0.7000006212000001</v>
      </c>
      <c r="P138" s="31">
        <f>0.7/O138%</f>
        <v>99.9999112572216</v>
      </c>
      <c r="Q138" s="31">
        <v>38.2013</v>
      </c>
    </row>
    <row r="139" spans="1:16" ht="13.5" customHeight="1">
      <c r="A139" s="34">
        <v>130</v>
      </c>
      <c r="B139" s="33" t="s">
        <v>215</v>
      </c>
      <c r="C139" s="1">
        <v>36</v>
      </c>
      <c r="D139" s="1">
        <v>1</v>
      </c>
      <c r="E139" s="35">
        <v>0.08403870967741935</v>
      </c>
      <c r="F139" s="36">
        <v>0.0005032258064516129</v>
      </c>
      <c r="G139" s="35">
        <v>0.25966451612903224</v>
      </c>
      <c r="H139" s="37">
        <v>0</v>
      </c>
      <c r="I139" s="35">
        <v>0.38194838709677414</v>
      </c>
      <c r="J139" s="35"/>
      <c r="K139" s="35">
        <v>0.023148387096774192</v>
      </c>
      <c r="L139" s="35">
        <v>0.030696774193548385</v>
      </c>
      <c r="M139" s="37">
        <v>0</v>
      </c>
      <c r="N139" s="37">
        <v>0</v>
      </c>
      <c r="O139" s="127">
        <f>E139+F139+G139+I139+K139+L139</f>
        <v>0.78</v>
      </c>
      <c r="P139" s="31">
        <f>0.78/1.55</f>
        <v>0.5032258064516129</v>
      </c>
    </row>
    <row r="140" spans="1:16" ht="13.5" customHeight="1">
      <c r="A140" s="34">
        <v>131</v>
      </c>
      <c r="B140" s="33" t="s">
        <v>214</v>
      </c>
      <c r="C140" s="1">
        <v>38</v>
      </c>
      <c r="D140" s="1">
        <v>1</v>
      </c>
      <c r="E140" s="35">
        <v>0.15012750455373405</v>
      </c>
      <c r="F140" s="36">
        <v>0.0009471766848816029</v>
      </c>
      <c r="G140" s="35">
        <v>0.2306375227686703</v>
      </c>
      <c r="H140" s="37">
        <v>0</v>
      </c>
      <c r="I140" s="35">
        <v>0.34808743169398904</v>
      </c>
      <c r="J140" s="35"/>
      <c r="K140" s="35">
        <v>0.021785063752276866</v>
      </c>
      <c r="L140" s="35">
        <v>0.028415300546448086</v>
      </c>
      <c r="M140" s="37">
        <v>0</v>
      </c>
      <c r="N140" s="37">
        <v>0</v>
      </c>
      <c r="O140" s="127">
        <f>E140+F140+G140+I140+K140+L140</f>
        <v>0.78</v>
      </c>
      <c r="P140" s="31">
        <f>0.78/1.647</f>
        <v>0.47358834244080145</v>
      </c>
    </row>
    <row r="141" spans="1:16" ht="13.5" customHeight="1">
      <c r="A141" s="34">
        <v>132</v>
      </c>
      <c r="B141" s="33" t="s">
        <v>215</v>
      </c>
      <c r="C141" s="1">
        <v>40</v>
      </c>
      <c r="D141" s="1">
        <v>1</v>
      </c>
      <c r="E141" s="35">
        <v>0.0815</v>
      </c>
      <c r="F141" s="36">
        <v>0.0005</v>
      </c>
      <c r="G141" s="35">
        <v>0.262</v>
      </c>
      <c r="H141" s="37">
        <v>0</v>
      </c>
      <c r="I141" s="35">
        <v>0.3815</v>
      </c>
      <c r="J141" s="35"/>
      <c r="K141" s="35">
        <v>0.0235</v>
      </c>
      <c r="L141" s="35">
        <v>0.031</v>
      </c>
      <c r="M141" s="37">
        <v>0</v>
      </c>
      <c r="N141" s="37">
        <v>0</v>
      </c>
      <c r="O141" s="127">
        <f>E141+F141+G141+I141+K141+L141</f>
        <v>0.78</v>
      </c>
      <c r="P141" s="42">
        <f>0.78/1.56</f>
        <v>0.5</v>
      </c>
    </row>
    <row r="142" spans="1:16" ht="13.5" customHeight="1">
      <c r="A142" s="34">
        <v>133</v>
      </c>
      <c r="B142" s="33" t="s">
        <v>229</v>
      </c>
      <c r="C142" s="1" t="s">
        <v>195</v>
      </c>
      <c r="D142" s="1">
        <v>1</v>
      </c>
      <c r="E142" s="35">
        <v>0.15174545454545457</v>
      </c>
      <c r="F142" s="36">
        <v>0.0009454545454545455</v>
      </c>
      <c r="G142" s="35">
        <v>0.23021818181818182</v>
      </c>
      <c r="H142" s="37">
        <v>0</v>
      </c>
      <c r="I142" s="35">
        <v>0.3469818181818182</v>
      </c>
      <c r="J142" s="35"/>
      <c r="K142" s="35">
        <v>0.021745454545454547</v>
      </c>
      <c r="L142" s="35">
        <v>0.028363636363636365</v>
      </c>
      <c r="M142" s="37">
        <v>0</v>
      </c>
      <c r="N142" s="37">
        <v>0</v>
      </c>
      <c r="O142" s="127">
        <f>E142+F142+G142+I142+K142+L142</f>
        <v>0.78</v>
      </c>
      <c r="P142" s="31">
        <f>0.78/1.65</f>
        <v>0.4727272727272728</v>
      </c>
    </row>
    <row r="143" spans="1:17" ht="13.5" customHeight="1">
      <c r="A143" s="34">
        <v>134</v>
      </c>
      <c r="B143" s="33" t="s">
        <v>187</v>
      </c>
      <c r="C143" s="1">
        <v>27</v>
      </c>
      <c r="D143" s="1">
        <v>1</v>
      </c>
      <c r="E143" s="35">
        <v>0.166376088</v>
      </c>
      <c r="F143" s="36">
        <v>0.000996264</v>
      </c>
      <c r="G143" s="35">
        <v>0.118555416</v>
      </c>
      <c r="H143" s="36">
        <v>0.003237858</v>
      </c>
      <c r="I143" s="35">
        <v>0.439352424</v>
      </c>
      <c r="J143" s="35"/>
      <c r="K143" s="35">
        <v>0.036363636</v>
      </c>
      <c r="L143" s="35">
        <v>0.03486924</v>
      </c>
      <c r="M143" s="41">
        <v>9.962640000000001E-05</v>
      </c>
      <c r="N143" s="41">
        <v>0.0001494396</v>
      </c>
      <c r="O143" s="127">
        <f>E143+F143+G143+H143+I143+K143+L143+M143+N143</f>
        <v>0.799999992</v>
      </c>
      <c r="P143" s="31">
        <f aca="true" t="shared" si="9" ref="P143:P149">0.8/O143%</f>
        <v>100.00000100000001</v>
      </c>
      <c r="Q143" s="30">
        <v>49.8132</v>
      </c>
    </row>
    <row r="144" spans="1:17" ht="13.5" customHeight="1">
      <c r="A144" s="34">
        <v>135</v>
      </c>
      <c r="B144" s="33" t="s">
        <v>187</v>
      </c>
      <c r="C144" s="1">
        <v>29</v>
      </c>
      <c r="D144" s="1">
        <v>1</v>
      </c>
      <c r="E144" s="35">
        <v>0.166520244</v>
      </c>
      <c r="F144" s="36">
        <v>0.001003134</v>
      </c>
      <c r="G144" s="35">
        <v>0.11836981199999999</v>
      </c>
      <c r="H144" s="37">
        <v>0</v>
      </c>
      <c r="I144" s="35">
        <v>0.442883661</v>
      </c>
      <c r="J144" s="35"/>
      <c r="K144" s="35">
        <v>0.036112823999999995</v>
      </c>
      <c r="L144" s="35">
        <v>0.03510969</v>
      </c>
      <c r="M144" s="37">
        <v>0</v>
      </c>
      <c r="N144" s="37">
        <v>0</v>
      </c>
      <c r="O144" s="127">
        <f aca="true" t="shared" si="10" ref="O144:O149">E144+F144+G144+I144+K144+L144</f>
        <v>0.799999365</v>
      </c>
      <c r="P144" s="31">
        <f t="shared" si="9"/>
        <v>100.00007937506301</v>
      </c>
      <c r="Q144" s="30">
        <v>50.1567</v>
      </c>
    </row>
    <row r="145" spans="1:17" ht="13.5" customHeight="1">
      <c r="A145" s="34">
        <v>136</v>
      </c>
      <c r="B145" s="33" t="s">
        <v>187</v>
      </c>
      <c r="C145" s="1">
        <v>33</v>
      </c>
      <c r="D145" s="1">
        <v>1</v>
      </c>
      <c r="E145" s="35">
        <v>0.13823332800000002</v>
      </c>
      <c r="F145" s="36">
        <v>0.000515796</v>
      </c>
      <c r="G145" s="35">
        <v>0.12637002</v>
      </c>
      <c r="H145" s="37">
        <v>0</v>
      </c>
      <c r="I145" s="35">
        <v>0.46163742</v>
      </c>
      <c r="J145" s="35"/>
      <c r="K145" s="35">
        <v>0.037137312</v>
      </c>
      <c r="L145" s="35">
        <v>0.03610572000000001</v>
      </c>
      <c r="M145" s="37">
        <v>0</v>
      </c>
      <c r="N145" s="37">
        <v>0</v>
      </c>
      <c r="O145" s="127">
        <f t="shared" si="10"/>
        <v>0.799999596</v>
      </c>
      <c r="P145" s="31">
        <f t="shared" si="9"/>
        <v>100.0000505000255</v>
      </c>
      <c r="Q145" s="30">
        <v>51.5796</v>
      </c>
    </row>
    <row r="146" spans="1:17" ht="13.5" customHeight="1">
      <c r="A146" s="34">
        <v>137</v>
      </c>
      <c r="B146" s="33" t="s">
        <v>187</v>
      </c>
      <c r="C146" s="1">
        <v>35</v>
      </c>
      <c r="D146" s="1">
        <v>1</v>
      </c>
      <c r="E146" s="35">
        <v>0.1643835</v>
      </c>
      <c r="F146" s="36">
        <v>0.00109589</v>
      </c>
      <c r="G146" s="35">
        <v>0.13095885499999999</v>
      </c>
      <c r="H146" s="37">
        <v>0</v>
      </c>
      <c r="I146" s="35">
        <v>0.42630121000000004</v>
      </c>
      <c r="J146" s="35"/>
      <c r="K146" s="35">
        <v>0.038904095</v>
      </c>
      <c r="L146" s="35">
        <v>0.038356150000000006</v>
      </c>
      <c r="M146" s="37">
        <v>0</v>
      </c>
      <c r="N146" s="37">
        <v>0</v>
      </c>
      <c r="O146" s="127">
        <f t="shared" si="10"/>
        <v>0.7999997</v>
      </c>
      <c r="P146" s="31">
        <f t="shared" si="9"/>
        <v>100.00003750001407</v>
      </c>
      <c r="Q146" s="30">
        <v>54.7945</v>
      </c>
    </row>
    <row r="147" spans="1:17" ht="13.5" customHeight="1">
      <c r="A147" s="34">
        <v>138</v>
      </c>
      <c r="B147" s="33" t="s">
        <v>241</v>
      </c>
      <c r="C147" s="1">
        <v>2</v>
      </c>
      <c r="D147" s="1">
        <v>1</v>
      </c>
      <c r="E147" s="35">
        <v>0.153494218</v>
      </c>
      <c r="F147" s="36">
        <v>0.0010165180000000001</v>
      </c>
      <c r="G147" s="35">
        <v>0.12198216</v>
      </c>
      <c r="H147" s="37">
        <v>0</v>
      </c>
      <c r="I147" s="35">
        <v>0.451333992</v>
      </c>
      <c r="J147" s="35"/>
      <c r="K147" s="35">
        <v>0.036594648</v>
      </c>
      <c r="L147" s="35">
        <v>0.035578130000000006</v>
      </c>
      <c r="M147" s="37">
        <v>0</v>
      </c>
      <c r="N147" s="37">
        <v>0</v>
      </c>
      <c r="O147" s="127">
        <f t="shared" si="10"/>
        <v>0.799999666</v>
      </c>
      <c r="P147" s="31">
        <f t="shared" si="9"/>
        <v>100.00004175001742</v>
      </c>
      <c r="Q147" s="30">
        <v>50.8259</v>
      </c>
    </row>
    <row r="148" spans="1:17" ht="13.5" customHeight="1">
      <c r="A148" s="34">
        <v>139</v>
      </c>
      <c r="B148" s="33" t="s">
        <v>234</v>
      </c>
      <c r="C148" s="1">
        <v>13</v>
      </c>
      <c r="D148" s="1">
        <v>1</v>
      </c>
      <c r="E148" s="35">
        <v>0.16563673000000004</v>
      </c>
      <c r="F148" s="36">
        <v>0.000988876</v>
      </c>
      <c r="G148" s="35">
        <v>0.12014843400000001</v>
      </c>
      <c r="H148" s="37">
        <v>0</v>
      </c>
      <c r="I148" s="35">
        <v>0.44153313400000005</v>
      </c>
      <c r="J148" s="35"/>
      <c r="K148" s="35">
        <v>0.036588412</v>
      </c>
      <c r="L148" s="35">
        <v>0.035105098</v>
      </c>
      <c r="M148" s="37">
        <v>0</v>
      </c>
      <c r="N148" s="37">
        <v>0</v>
      </c>
      <c r="O148" s="127">
        <f t="shared" si="10"/>
        <v>0.800000684</v>
      </c>
      <c r="P148" s="31">
        <f t="shared" si="9"/>
        <v>99.9999145000731</v>
      </c>
      <c r="Q148" s="30">
        <v>49.4438</v>
      </c>
    </row>
    <row r="149" spans="1:17" ht="13.5" customHeight="1">
      <c r="A149" s="34">
        <v>140</v>
      </c>
      <c r="B149" s="33" t="s">
        <v>234</v>
      </c>
      <c r="C149" s="1">
        <v>11</v>
      </c>
      <c r="D149" s="1">
        <v>1</v>
      </c>
      <c r="E149" s="35">
        <v>0.164513976</v>
      </c>
      <c r="F149" s="36">
        <v>0.001003134</v>
      </c>
      <c r="G149" s="35">
        <v>0.119372946</v>
      </c>
      <c r="H149" s="37">
        <v>0</v>
      </c>
      <c r="I149" s="35">
        <v>0.443886795</v>
      </c>
      <c r="J149" s="35"/>
      <c r="K149" s="35">
        <v>0.036112823999999995</v>
      </c>
      <c r="L149" s="35">
        <v>0.03510969</v>
      </c>
      <c r="M149" s="37">
        <v>0</v>
      </c>
      <c r="N149" s="37">
        <v>0</v>
      </c>
      <c r="O149" s="127">
        <f t="shared" si="10"/>
        <v>0.799999365</v>
      </c>
      <c r="P149" s="31">
        <f t="shared" si="9"/>
        <v>100.00007937506301</v>
      </c>
      <c r="Q149" s="30">
        <v>50.1567</v>
      </c>
    </row>
    <row r="150" spans="1:16" ht="13.5" customHeight="1">
      <c r="A150" s="34">
        <v>141</v>
      </c>
      <c r="B150" s="33" t="s">
        <v>215</v>
      </c>
      <c r="C150" s="1">
        <v>29</v>
      </c>
      <c r="D150" s="1">
        <v>1</v>
      </c>
      <c r="E150" s="35">
        <v>0.11649350649350651</v>
      </c>
      <c r="F150" s="36">
        <v>0.0005064935064935065</v>
      </c>
      <c r="G150" s="35">
        <v>0.17524675324675326</v>
      </c>
      <c r="H150" s="40">
        <v>0.0018740259740259743</v>
      </c>
      <c r="I150" s="35">
        <v>0.4264675324675325</v>
      </c>
      <c r="J150" s="35"/>
      <c r="K150" s="35">
        <v>0.0232987012987013</v>
      </c>
      <c r="L150" s="35">
        <v>0.035961038961038964</v>
      </c>
      <c r="M150" s="40">
        <v>0.00015194805194805196</v>
      </c>
      <c r="N150" s="40">
        <v>0.00015194805194805196</v>
      </c>
      <c r="O150" s="127">
        <f aca="true" t="shared" si="11" ref="O150:O183">E150+F150+G150+H150+I150+K150+L150+M150+N150</f>
        <v>0.7801519480519482</v>
      </c>
      <c r="P150" s="31">
        <f>0.78/1.54</f>
        <v>0.5064935064935066</v>
      </c>
    </row>
    <row r="151" spans="1:16" ht="13.5" customHeight="1">
      <c r="A151" s="34">
        <v>142</v>
      </c>
      <c r="B151" s="33" t="s">
        <v>215</v>
      </c>
      <c r="C151" s="1">
        <v>31</v>
      </c>
      <c r="D151" s="1">
        <v>1</v>
      </c>
      <c r="E151" s="35">
        <v>0.10834996162701457</v>
      </c>
      <c r="F151" s="36">
        <v>0.0005986185725249425</v>
      </c>
      <c r="G151" s="35">
        <v>0.1508518802762855</v>
      </c>
      <c r="H151" s="40">
        <v>0.00197544128933231</v>
      </c>
      <c r="I151" s="35">
        <v>0.4633307751343055</v>
      </c>
      <c r="J151" s="35"/>
      <c r="K151" s="35">
        <v>0.015564082885648502</v>
      </c>
      <c r="L151" s="35">
        <v>0.03891020721412126</v>
      </c>
      <c r="M151" s="40">
        <v>0.00011972371450498849</v>
      </c>
      <c r="N151" s="40">
        <v>0.0001795855717574827</v>
      </c>
      <c r="O151" s="127">
        <f t="shared" si="11"/>
        <v>0.7798802762854949</v>
      </c>
      <c r="P151" s="31">
        <f>0.78/1.303</f>
        <v>0.5986185725249424</v>
      </c>
    </row>
    <row r="152" spans="1:16" ht="13.5" customHeight="1">
      <c r="A152" s="34">
        <v>143</v>
      </c>
      <c r="B152" s="33" t="s">
        <v>215</v>
      </c>
      <c r="C152" s="1">
        <v>42</v>
      </c>
      <c r="D152" s="1">
        <v>1</v>
      </c>
      <c r="E152" s="35">
        <v>0.10414931801866474</v>
      </c>
      <c r="F152" s="36">
        <v>0.0005599425699928212</v>
      </c>
      <c r="G152" s="35">
        <v>0.16014357501794685</v>
      </c>
      <c r="H152" s="40">
        <v>0.0022397702799712847</v>
      </c>
      <c r="I152" s="35">
        <v>0.4552333094041636</v>
      </c>
      <c r="J152" s="35"/>
      <c r="K152" s="35">
        <v>0.017918162239770278</v>
      </c>
      <c r="L152" s="35">
        <v>0.03919597989949749</v>
      </c>
      <c r="M152" s="40">
        <v>0.00016798277099784636</v>
      </c>
      <c r="N152" s="40">
        <v>0.00016798277099784636</v>
      </c>
      <c r="O152" s="127">
        <f t="shared" si="11"/>
        <v>0.7797760229720028</v>
      </c>
      <c r="P152" s="31">
        <f>0.78/1.393</f>
        <v>0.5599425699928212</v>
      </c>
    </row>
    <row r="153" spans="1:16" ht="13.5" customHeight="1">
      <c r="A153" s="34">
        <v>144</v>
      </c>
      <c r="B153" s="33" t="s">
        <v>215</v>
      </c>
      <c r="C153" s="1" t="s">
        <v>239</v>
      </c>
      <c r="D153" s="1">
        <v>1</v>
      </c>
      <c r="E153" s="35">
        <v>0.08836601307189543</v>
      </c>
      <c r="F153" s="36">
        <v>0.0005664488017429194</v>
      </c>
      <c r="G153" s="35">
        <v>0.1637037037037037</v>
      </c>
      <c r="H153" s="40">
        <v>0.002152505446623094</v>
      </c>
      <c r="I153" s="35">
        <v>0.463921568627451</v>
      </c>
      <c r="J153" s="35"/>
      <c r="K153" s="35">
        <v>0.021525054466230938</v>
      </c>
      <c r="L153" s="35">
        <v>0.03965141612200437</v>
      </c>
      <c r="M153" s="40">
        <v>0.00016993464052287582</v>
      </c>
      <c r="N153" s="40">
        <v>0.00016993464052287582</v>
      </c>
      <c r="O153" s="127">
        <f t="shared" si="11"/>
        <v>0.7802265795206972</v>
      </c>
      <c r="P153" s="31">
        <f>0.78/1.377</f>
        <v>0.5664488017429194</v>
      </c>
    </row>
    <row r="154" spans="1:16" ht="13.5" customHeight="1">
      <c r="A154" s="34">
        <v>145</v>
      </c>
      <c r="B154" s="33" t="s">
        <v>215</v>
      </c>
      <c r="C154" s="1">
        <v>44</v>
      </c>
      <c r="D154" s="1">
        <v>1</v>
      </c>
      <c r="E154" s="35">
        <v>0.12047860768672951</v>
      </c>
      <c r="F154" s="36">
        <v>0.0005656272661348804</v>
      </c>
      <c r="G154" s="35">
        <v>0.1408411892675852</v>
      </c>
      <c r="H154" s="40">
        <v>0.0022059463379260334</v>
      </c>
      <c r="I154" s="35">
        <v>0.4553299492385787</v>
      </c>
      <c r="J154" s="35"/>
      <c r="K154" s="35">
        <v>0.01753444525018129</v>
      </c>
      <c r="L154" s="35">
        <v>0.04242204496011603</v>
      </c>
      <c r="M154" s="40">
        <v>0.0001696881798404641</v>
      </c>
      <c r="N154" s="40">
        <v>0.0001696881798404641</v>
      </c>
      <c r="O154" s="127">
        <f t="shared" si="11"/>
        <v>0.7797171863669325</v>
      </c>
      <c r="P154" s="31">
        <f>0.78/1.379</f>
        <v>0.5656272661348803</v>
      </c>
    </row>
    <row r="155" spans="1:16" ht="13.5" customHeight="1">
      <c r="A155" s="34">
        <v>146</v>
      </c>
      <c r="B155" s="33" t="s">
        <v>215</v>
      </c>
      <c r="C155" s="1">
        <v>48</v>
      </c>
      <c r="D155" s="1">
        <v>1</v>
      </c>
      <c r="E155" s="35">
        <v>0.105</v>
      </c>
      <c r="F155" s="36">
        <v>0.0006</v>
      </c>
      <c r="G155" s="35">
        <v>0.1542</v>
      </c>
      <c r="H155" s="40">
        <v>0.0034799999999999996</v>
      </c>
      <c r="I155" s="35">
        <v>0.4674</v>
      </c>
      <c r="J155" s="35"/>
      <c r="K155" s="35">
        <v>0.009</v>
      </c>
      <c r="L155" s="35">
        <v>0.0402</v>
      </c>
      <c r="M155" s="40">
        <v>6E-05</v>
      </c>
      <c r="N155" s="40">
        <v>0.00012</v>
      </c>
      <c r="O155" s="127">
        <f t="shared" si="11"/>
        <v>0.78006</v>
      </c>
      <c r="P155" s="42">
        <f>0.78/1.3</f>
        <v>0.6</v>
      </c>
    </row>
    <row r="156" spans="1:16" ht="13.5" customHeight="1">
      <c r="A156" s="34">
        <v>147</v>
      </c>
      <c r="B156" s="33" t="s">
        <v>242</v>
      </c>
      <c r="C156" s="1">
        <v>1</v>
      </c>
      <c r="D156" s="1">
        <v>1</v>
      </c>
      <c r="E156" s="35">
        <v>0.122246879334258</v>
      </c>
      <c r="F156" s="36">
        <v>0.0005409153952843274</v>
      </c>
      <c r="G156" s="35">
        <v>0.1557836338418863</v>
      </c>
      <c r="H156" s="40">
        <v>0.002055478502080444</v>
      </c>
      <c r="I156" s="35">
        <v>0.43922330097087386</v>
      </c>
      <c r="J156" s="35"/>
      <c r="K156" s="35">
        <v>0.0216366158113731</v>
      </c>
      <c r="L156" s="35">
        <v>0.03840499306518724</v>
      </c>
      <c r="M156" s="40">
        <v>0.0001622746185852982</v>
      </c>
      <c r="N156" s="40">
        <v>0.0001622746185852982</v>
      </c>
      <c r="O156" s="127">
        <f t="shared" si="11"/>
        <v>0.7802163661581138</v>
      </c>
      <c r="P156" s="31">
        <f>0.78/1.442</f>
        <v>0.5409153952843274</v>
      </c>
    </row>
    <row r="157" spans="1:16" ht="13.5" customHeight="1">
      <c r="A157" s="34">
        <v>148</v>
      </c>
      <c r="B157" s="33" t="s">
        <v>243</v>
      </c>
      <c r="C157" s="1">
        <v>12</v>
      </c>
      <c r="D157" s="1">
        <v>1</v>
      </c>
      <c r="E157" s="35">
        <v>0.12243572395128552</v>
      </c>
      <c r="F157" s="36">
        <v>0.0005277401894451961</v>
      </c>
      <c r="G157" s="35">
        <v>0.17362652232746956</v>
      </c>
      <c r="H157" s="40">
        <v>0.0018998646820027063</v>
      </c>
      <c r="I157" s="35">
        <v>0.42060893098782137</v>
      </c>
      <c r="J157" s="35"/>
      <c r="K157" s="35">
        <v>0.023748308525033828</v>
      </c>
      <c r="L157" s="35">
        <v>0.03694181326116373</v>
      </c>
      <c r="M157" s="40">
        <v>0.00015832205683355885</v>
      </c>
      <c r="N157" s="40">
        <v>0.00015832205683355885</v>
      </c>
      <c r="O157" s="127">
        <f t="shared" si="11"/>
        <v>0.780105548037889</v>
      </c>
      <c r="P157" s="31">
        <f>0.78/1.478</f>
        <v>0.5277401894451962</v>
      </c>
    </row>
    <row r="158" spans="1:16" ht="13.5" customHeight="1">
      <c r="A158" s="34">
        <v>149</v>
      </c>
      <c r="B158" s="33" t="s">
        <v>244</v>
      </c>
      <c r="C158" s="1">
        <v>2</v>
      </c>
      <c r="D158" s="1">
        <v>1</v>
      </c>
      <c r="E158" s="35">
        <v>0.13376266280752533</v>
      </c>
      <c r="F158" s="36">
        <v>0.000564399421128799</v>
      </c>
      <c r="G158" s="35">
        <v>0.14505065123010133</v>
      </c>
      <c r="H158" s="40">
        <v>0.002144717800289436</v>
      </c>
      <c r="I158" s="35">
        <v>0.44305354558610716</v>
      </c>
      <c r="J158" s="35"/>
      <c r="K158" s="35">
        <v>0.012981186685962376</v>
      </c>
      <c r="L158" s="35">
        <v>0.04232995658465992</v>
      </c>
      <c r="M158" s="40">
        <v>0.00011287988422575979</v>
      </c>
      <c r="N158" s="40">
        <v>0.00011287988422575979</v>
      </c>
      <c r="O158" s="127">
        <f t="shared" si="11"/>
        <v>0.780112879884226</v>
      </c>
      <c r="P158" s="31">
        <f>0.78/1.382</f>
        <v>0.5643994211287989</v>
      </c>
    </row>
    <row r="159" spans="1:16" ht="13.5" customHeight="1">
      <c r="A159" s="27">
        <v>150</v>
      </c>
      <c r="B159" s="43" t="s">
        <v>218</v>
      </c>
      <c r="C159" s="20">
        <v>53</v>
      </c>
      <c r="D159" s="1">
        <v>1</v>
      </c>
      <c r="E159" s="44">
        <v>0.1573164556962025</v>
      </c>
      <c r="F159" s="45">
        <v>0.0006582278481012658</v>
      </c>
      <c r="G159" s="44">
        <v>0.06516455696202532</v>
      </c>
      <c r="H159" s="46">
        <v>0.0025670886075949365</v>
      </c>
      <c r="I159" s="44">
        <v>0.49959493670886074</v>
      </c>
      <c r="J159" s="35"/>
      <c r="K159" s="44">
        <v>0.011189873417721518</v>
      </c>
      <c r="L159" s="44">
        <v>0.043443037974683546</v>
      </c>
      <c r="M159" s="46">
        <v>6.582278481012658E-05</v>
      </c>
      <c r="N159" s="46">
        <v>6.582278481012658E-05</v>
      </c>
      <c r="O159" s="127">
        <f t="shared" si="11"/>
        <v>0.7800658227848101</v>
      </c>
      <c r="P159" s="31">
        <f>0.78/1.185</f>
        <v>0.6582278481012658</v>
      </c>
    </row>
    <row r="160" spans="1:16" ht="13.5" customHeight="1">
      <c r="A160" s="34">
        <v>151</v>
      </c>
      <c r="B160" s="33" t="s">
        <v>245</v>
      </c>
      <c r="C160" s="1" t="s">
        <v>246</v>
      </c>
      <c r="D160" s="1">
        <v>1</v>
      </c>
      <c r="E160" s="35">
        <v>0.23162983425414366</v>
      </c>
      <c r="F160" s="36">
        <v>0.0010773480662983426</v>
      </c>
      <c r="G160" s="35">
        <v>0.12820441988950276</v>
      </c>
      <c r="H160" s="40">
        <v>0.0022085635359116026</v>
      </c>
      <c r="I160" s="35">
        <v>0.36522099447513817</v>
      </c>
      <c r="J160" s="35"/>
      <c r="K160" s="35">
        <v>0.014005524861878452</v>
      </c>
      <c r="L160" s="35">
        <v>0.037168508287292824</v>
      </c>
      <c r="M160" s="40">
        <v>0.00016160220994475136</v>
      </c>
      <c r="N160" s="40">
        <v>0.00016160220994475136</v>
      </c>
      <c r="O160" s="127">
        <f t="shared" si="11"/>
        <v>0.7798383977900554</v>
      </c>
      <c r="P160" s="31">
        <f>0.78/1.448</f>
        <v>0.5386740331491713</v>
      </c>
    </row>
    <row r="161" spans="1:16" ht="13.5" customHeight="1">
      <c r="A161" s="34">
        <v>152</v>
      </c>
      <c r="B161" s="33" t="s">
        <v>245</v>
      </c>
      <c r="C161" s="1">
        <v>224</v>
      </c>
      <c r="D161" s="1">
        <v>1</v>
      </c>
      <c r="E161" s="35">
        <v>0.22195973154362417</v>
      </c>
      <c r="F161" s="36">
        <v>0.001046979865771812</v>
      </c>
      <c r="G161" s="35">
        <v>0.11935570469798659</v>
      </c>
      <c r="H161" s="40">
        <v>0.002251006711409396</v>
      </c>
      <c r="I161" s="35">
        <v>0.38528859060402687</v>
      </c>
      <c r="J161" s="35"/>
      <c r="K161" s="35">
        <v>0.01204026845637584</v>
      </c>
      <c r="L161" s="35">
        <v>0.03769127516778523</v>
      </c>
      <c r="M161" s="40">
        <v>0.00010469798657718121</v>
      </c>
      <c r="N161" s="40">
        <v>0.00010469798657718121</v>
      </c>
      <c r="O161" s="127">
        <f t="shared" si="11"/>
        <v>0.7798429530201344</v>
      </c>
      <c r="P161" s="31">
        <f>0.78/1.49</f>
        <v>0.5234899328859061</v>
      </c>
    </row>
    <row r="162" spans="1:17" ht="13.5" customHeight="1">
      <c r="A162" s="34">
        <v>153</v>
      </c>
      <c r="B162" s="33" t="s">
        <v>247</v>
      </c>
      <c r="C162" s="1" t="s">
        <v>248</v>
      </c>
      <c r="D162" s="1">
        <v>1</v>
      </c>
      <c r="E162" s="35">
        <v>0.12543867</v>
      </c>
      <c r="F162" s="36">
        <v>0.000597327</v>
      </c>
      <c r="G162" s="35">
        <v>0.14933175</v>
      </c>
      <c r="H162" s="40">
        <v>0.0029269023</v>
      </c>
      <c r="I162" s="35">
        <v>0.44918990400000003</v>
      </c>
      <c r="J162" s="35"/>
      <c r="K162" s="35">
        <v>0.029866350000000003</v>
      </c>
      <c r="L162" s="35">
        <v>0.042410217</v>
      </c>
      <c r="M162" s="40">
        <v>0.00011946540000000001</v>
      </c>
      <c r="N162" s="40">
        <v>0.00011946540000000001</v>
      </c>
      <c r="O162" s="127">
        <f t="shared" si="11"/>
        <v>0.8000000511</v>
      </c>
      <c r="P162" s="31">
        <f>0.8/O162%</f>
        <v>99.9999936125004</v>
      </c>
      <c r="Q162" s="30">
        <v>59.7327</v>
      </c>
    </row>
    <row r="163" spans="1:17" ht="13.5" customHeight="1">
      <c r="A163" s="193">
        <v>154</v>
      </c>
      <c r="B163" s="194" t="s">
        <v>247</v>
      </c>
      <c r="C163" s="193" t="s">
        <v>249</v>
      </c>
      <c r="D163" s="1">
        <v>1</v>
      </c>
      <c r="E163" s="35">
        <v>0.155</v>
      </c>
      <c r="F163" s="36">
        <v>0.0011</v>
      </c>
      <c r="G163" s="35">
        <v>0.136</v>
      </c>
      <c r="H163" s="40">
        <v>0.002683</v>
      </c>
      <c r="I163" s="35">
        <v>0.592</v>
      </c>
      <c r="J163" s="35"/>
      <c r="K163" s="35">
        <v>0.032</v>
      </c>
      <c r="L163" s="35">
        <v>0.041</v>
      </c>
      <c r="M163" s="40">
        <v>0.00011</v>
      </c>
      <c r="N163" s="40">
        <v>0.00011</v>
      </c>
      <c r="O163" s="127">
        <f t="shared" si="11"/>
        <v>0.9600030000000002</v>
      </c>
      <c r="P163" s="31">
        <f>0.96/O163%</f>
        <v>99.99968750097653</v>
      </c>
      <c r="Q163" s="30">
        <v>59.3949</v>
      </c>
    </row>
    <row r="164" spans="1:17" ht="13.5" customHeight="1">
      <c r="A164" s="193"/>
      <c r="B164" s="194"/>
      <c r="C164" s="193"/>
      <c r="D164" s="34">
        <v>2</v>
      </c>
      <c r="E164" s="35">
        <v>0.15495580099999998</v>
      </c>
      <c r="F164" s="36">
        <v>0.001095094</v>
      </c>
      <c r="G164" s="35">
        <v>0.135791656</v>
      </c>
      <c r="H164" s="40">
        <v>0.0026829803</v>
      </c>
      <c r="I164" s="35">
        <v>0.517979462</v>
      </c>
      <c r="J164" s="35"/>
      <c r="K164" s="35">
        <v>0.031757726</v>
      </c>
      <c r="L164" s="35">
        <v>0.040518478</v>
      </c>
      <c r="M164" s="40">
        <v>0.00010950940000000001</v>
      </c>
      <c r="N164" s="40">
        <v>0.00010950940000000001</v>
      </c>
      <c r="O164" s="48">
        <f t="shared" si="11"/>
        <v>0.8850002161</v>
      </c>
      <c r="P164" s="31">
        <f>0.885/O164%</f>
        <v>99.99997558192686</v>
      </c>
      <c r="Q164" s="30">
        <v>54.7547</v>
      </c>
    </row>
    <row r="165" spans="1:17" ht="13.5" customHeight="1">
      <c r="A165" s="193">
        <v>155</v>
      </c>
      <c r="B165" s="194" t="s">
        <v>247</v>
      </c>
      <c r="C165" s="193" t="s">
        <v>250</v>
      </c>
      <c r="D165" s="34">
        <v>1</v>
      </c>
      <c r="E165" s="35">
        <v>0.157</v>
      </c>
      <c r="F165" s="36">
        <v>0.00109</v>
      </c>
      <c r="G165" s="35">
        <v>0.134</v>
      </c>
      <c r="H165" s="40">
        <v>0.002665</v>
      </c>
      <c r="I165" s="35">
        <v>0.592</v>
      </c>
      <c r="J165" s="35"/>
      <c r="K165" s="35">
        <v>0.032</v>
      </c>
      <c r="L165" s="35">
        <v>0.04</v>
      </c>
      <c r="M165" s="40">
        <v>0.000109</v>
      </c>
      <c r="N165" s="40">
        <v>0.000109</v>
      </c>
      <c r="O165" s="127">
        <f t="shared" si="11"/>
        <v>0.9589730000000001</v>
      </c>
      <c r="P165" s="31">
        <f>0.96/O165%</f>
        <v>100.10709373465153</v>
      </c>
      <c r="Q165" s="30">
        <v>58.9934</v>
      </c>
    </row>
    <row r="166" spans="1:17" ht="13.5" customHeight="1">
      <c r="A166" s="193"/>
      <c r="B166" s="194"/>
      <c r="C166" s="193"/>
      <c r="D166" s="34">
        <v>2</v>
      </c>
      <c r="E166" s="35">
        <v>0.15662764799999998</v>
      </c>
      <c r="F166" s="36">
        <v>0.001087692</v>
      </c>
      <c r="G166" s="35">
        <v>0.134329962</v>
      </c>
      <c r="H166" s="40">
        <v>0.0026648453999999996</v>
      </c>
      <c r="I166" s="35">
        <v>0.5182852379999999</v>
      </c>
      <c r="J166" s="35"/>
      <c r="K166" s="35">
        <v>0.031543068</v>
      </c>
      <c r="L166" s="35">
        <v>0.040244603999999996</v>
      </c>
      <c r="M166" s="40">
        <v>0.00010876919999999999</v>
      </c>
      <c r="N166" s="40">
        <v>0.00010876919999999999</v>
      </c>
      <c r="O166" s="48">
        <f t="shared" si="11"/>
        <v>0.8850005957999999</v>
      </c>
      <c r="P166" s="31">
        <f>0.885/O166%</f>
        <v>99.99993267801143</v>
      </c>
      <c r="Q166" s="30">
        <v>54.3846</v>
      </c>
    </row>
    <row r="167" spans="1:17" ht="13.5" customHeight="1">
      <c r="A167" s="193">
        <v>156</v>
      </c>
      <c r="B167" s="194" t="s">
        <v>187</v>
      </c>
      <c r="C167" s="193" t="s">
        <v>248</v>
      </c>
      <c r="D167" s="34">
        <v>1</v>
      </c>
      <c r="E167" s="35">
        <v>0.17</v>
      </c>
      <c r="F167" s="36">
        <v>0.00105</v>
      </c>
      <c r="G167" s="35">
        <v>0.138</v>
      </c>
      <c r="H167" s="40">
        <v>0.002943</v>
      </c>
      <c r="I167" s="35">
        <v>0.574</v>
      </c>
      <c r="J167" s="35"/>
      <c r="K167" s="35">
        <v>0.031</v>
      </c>
      <c r="L167" s="35">
        <v>0.04</v>
      </c>
      <c r="M167" s="40">
        <v>5.3E-05</v>
      </c>
      <c r="N167" s="40">
        <v>5.3E-05</v>
      </c>
      <c r="O167" s="127">
        <f t="shared" si="11"/>
        <v>0.957099</v>
      </c>
      <c r="P167" s="31">
        <f>0.96/O167%</f>
        <v>100.30310344070989</v>
      </c>
      <c r="Q167" s="30">
        <v>57.0139</v>
      </c>
    </row>
    <row r="168" spans="1:17" ht="13.5" customHeight="1">
      <c r="A168" s="193"/>
      <c r="B168" s="194"/>
      <c r="C168" s="195"/>
      <c r="D168" s="39">
        <v>2</v>
      </c>
      <c r="E168" s="35">
        <v>0.170293428</v>
      </c>
      <c r="F168" s="36">
        <v>0.001051194</v>
      </c>
      <c r="G168" s="35">
        <v>0.137706414</v>
      </c>
      <c r="H168" s="40">
        <v>0.0029433432</v>
      </c>
      <c r="I168" s="35">
        <v>0.5014195379999999</v>
      </c>
      <c r="J168" s="35"/>
      <c r="K168" s="35">
        <v>0.031010222999999996</v>
      </c>
      <c r="L168" s="35">
        <v>0.040470968999999996</v>
      </c>
      <c r="M168" s="40">
        <v>5.25597E-05</v>
      </c>
      <c r="N168" s="40">
        <v>5.25597E-05</v>
      </c>
      <c r="O168" s="48">
        <f t="shared" si="11"/>
        <v>0.8850002285999998</v>
      </c>
      <c r="P168" s="31">
        <f>0.885/O168%</f>
        <v>99.99997416949822</v>
      </c>
      <c r="Q168" s="30">
        <v>52.5597</v>
      </c>
    </row>
    <row r="169" spans="1:17" ht="13.5" customHeight="1">
      <c r="A169" s="193">
        <v>157</v>
      </c>
      <c r="B169" s="194" t="s">
        <v>187</v>
      </c>
      <c r="C169" s="193" t="s">
        <v>251</v>
      </c>
      <c r="D169" s="34">
        <v>1</v>
      </c>
      <c r="E169" s="35">
        <v>0.222</v>
      </c>
      <c r="F169" s="36">
        <v>0.00149</v>
      </c>
      <c r="G169" s="35">
        <v>0.125</v>
      </c>
      <c r="H169" s="40">
        <v>0.002381</v>
      </c>
      <c r="I169" s="35">
        <v>0.546</v>
      </c>
      <c r="J169" s="35"/>
      <c r="K169" s="35">
        <v>0.029</v>
      </c>
      <c r="L169" s="35">
        <v>0.038</v>
      </c>
      <c r="M169" s="40">
        <v>9.9E-05</v>
      </c>
      <c r="N169" s="40">
        <v>9.9E-05</v>
      </c>
      <c r="O169" s="127">
        <f t="shared" si="11"/>
        <v>0.964069</v>
      </c>
      <c r="P169" s="31">
        <f>0.96/O169%</f>
        <v>99.57793477437818</v>
      </c>
      <c r="Q169" s="30">
        <v>53.8056</v>
      </c>
    </row>
    <row r="170" spans="1:17" ht="13.5" customHeight="1">
      <c r="A170" s="193"/>
      <c r="B170" s="194"/>
      <c r="C170" s="193"/>
      <c r="D170" s="34">
        <v>2</v>
      </c>
      <c r="E170" s="35">
        <v>0.222217408</v>
      </c>
      <c r="F170" s="36">
        <v>0.001488063</v>
      </c>
      <c r="G170" s="35">
        <v>0.125493313</v>
      </c>
      <c r="H170" s="40">
        <v>0.0023809008</v>
      </c>
      <c r="I170" s="35">
        <v>0.46625974</v>
      </c>
      <c r="J170" s="35"/>
      <c r="K170" s="35">
        <v>0.029265239</v>
      </c>
      <c r="L170" s="35">
        <v>0.037697596</v>
      </c>
      <c r="M170" s="40">
        <v>9.920420000000001E-05</v>
      </c>
      <c r="N170" s="40">
        <v>9.920420000000001E-05</v>
      </c>
      <c r="O170" s="48">
        <f t="shared" si="11"/>
        <v>0.8850006682</v>
      </c>
      <c r="P170" s="31">
        <f>0.885/O170%</f>
        <v>99.99992449723214</v>
      </c>
      <c r="Q170" s="30">
        <v>49.6021</v>
      </c>
    </row>
    <row r="171" spans="1:17" ht="13.5" customHeight="1">
      <c r="A171" s="193">
        <v>158</v>
      </c>
      <c r="B171" s="194" t="s">
        <v>187</v>
      </c>
      <c r="C171" s="193" t="s">
        <v>249</v>
      </c>
      <c r="D171" s="34">
        <v>1</v>
      </c>
      <c r="E171" s="35">
        <v>0.168</v>
      </c>
      <c r="F171" s="36">
        <v>0.00105</v>
      </c>
      <c r="G171" s="35">
        <v>0.138</v>
      </c>
      <c r="H171" s="40">
        <v>0.002935</v>
      </c>
      <c r="I171" s="35">
        <v>0.576</v>
      </c>
      <c r="J171" s="35"/>
      <c r="K171" s="35">
        <v>0.031</v>
      </c>
      <c r="L171" s="35">
        <v>0.041</v>
      </c>
      <c r="M171" s="40">
        <v>5.2E-05</v>
      </c>
      <c r="N171" s="40">
        <v>5.2E-05</v>
      </c>
      <c r="O171" s="127">
        <f t="shared" si="11"/>
        <v>0.9580890000000002</v>
      </c>
      <c r="P171" s="31">
        <f>0.96/O171%</f>
        <v>100.19945954916504</v>
      </c>
      <c r="Q171" s="30">
        <v>56.8451</v>
      </c>
    </row>
    <row r="172" spans="1:17" ht="13.5" customHeight="1">
      <c r="A172" s="193"/>
      <c r="B172" s="194"/>
      <c r="C172" s="193"/>
      <c r="D172" s="34">
        <v>2</v>
      </c>
      <c r="E172" s="35">
        <v>0.16769312</v>
      </c>
      <c r="F172" s="36">
        <v>0.0010480819999999999</v>
      </c>
      <c r="G172" s="35">
        <v>0.138346824</v>
      </c>
      <c r="H172" s="40">
        <v>0.0029346296</v>
      </c>
      <c r="I172" s="35">
        <v>0.50307936</v>
      </c>
      <c r="J172" s="35"/>
      <c r="K172" s="35">
        <v>0.030918418999999996</v>
      </c>
      <c r="L172" s="35">
        <v>0.040875198</v>
      </c>
      <c r="M172" s="40">
        <v>5.24041E-05</v>
      </c>
      <c r="N172" s="40">
        <v>5.24041E-05</v>
      </c>
      <c r="O172" s="48">
        <f t="shared" si="11"/>
        <v>0.8850004407999998</v>
      </c>
      <c r="P172" s="31">
        <f>0.885/O172%</f>
        <v>99.99995019211522</v>
      </c>
      <c r="Q172" s="30">
        <v>52.4041</v>
      </c>
    </row>
    <row r="173" spans="1:17" ht="13.5" customHeight="1">
      <c r="A173" s="34">
        <v>159</v>
      </c>
      <c r="B173" s="33" t="s">
        <v>187</v>
      </c>
      <c r="C173" s="1" t="s">
        <v>252</v>
      </c>
      <c r="D173" s="1">
        <v>1</v>
      </c>
      <c r="E173" s="35">
        <v>0.14298028200000001</v>
      </c>
      <c r="F173" s="36">
        <v>0.000574218</v>
      </c>
      <c r="G173" s="35">
        <v>0.148148244</v>
      </c>
      <c r="H173" s="40">
        <v>0.0027562463999999997</v>
      </c>
      <c r="I173" s="35">
        <v>0.432386154</v>
      </c>
      <c r="J173" s="35"/>
      <c r="K173" s="35">
        <v>0.031007772</v>
      </c>
      <c r="L173" s="35">
        <v>0.041917914</v>
      </c>
      <c r="M173" s="40">
        <v>0.00011484360000000001</v>
      </c>
      <c r="N173" s="40">
        <v>0.00011484360000000001</v>
      </c>
      <c r="O173" s="127">
        <f t="shared" si="11"/>
        <v>0.8000005176000001</v>
      </c>
      <c r="P173" s="31">
        <f aca="true" t="shared" si="12" ref="P173:P178">0.8/O173%</f>
        <v>99.99993530004184</v>
      </c>
      <c r="Q173" s="30">
        <v>57.4218</v>
      </c>
    </row>
    <row r="174" spans="1:17" ht="13.5" customHeight="1">
      <c r="A174" s="34">
        <v>160</v>
      </c>
      <c r="B174" s="33" t="s">
        <v>187</v>
      </c>
      <c r="C174" s="1">
        <v>37</v>
      </c>
      <c r="D174" s="1">
        <v>1</v>
      </c>
      <c r="E174" s="35">
        <v>0.17009678400000003</v>
      </c>
      <c r="F174" s="36">
        <v>0.0010903640000000001</v>
      </c>
      <c r="G174" s="35">
        <v>0.14392804800000003</v>
      </c>
      <c r="H174" s="40">
        <v>0.0022897644000000003</v>
      </c>
      <c r="I174" s="35">
        <v>0.40179913400000006</v>
      </c>
      <c r="J174" s="35"/>
      <c r="K174" s="35">
        <v>0.039798286</v>
      </c>
      <c r="L174" s="35">
        <v>0.040888650000000006</v>
      </c>
      <c r="M174" s="40">
        <v>5.451820000000001E-05</v>
      </c>
      <c r="N174" s="40">
        <v>5.451820000000001E-05</v>
      </c>
      <c r="O174" s="127">
        <f t="shared" si="11"/>
        <v>0.8000000668000001</v>
      </c>
      <c r="P174" s="31">
        <f t="shared" si="12"/>
        <v>99.9999916500007</v>
      </c>
      <c r="Q174" s="30">
        <v>54.5182</v>
      </c>
    </row>
    <row r="175" spans="1:17" ht="13.5" customHeight="1">
      <c r="A175" s="34">
        <v>161</v>
      </c>
      <c r="B175" s="33" t="s">
        <v>187</v>
      </c>
      <c r="C175" s="1">
        <v>48</v>
      </c>
      <c r="D175" s="1">
        <v>1</v>
      </c>
      <c r="E175" s="35">
        <v>0.17033829</v>
      </c>
      <c r="F175" s="36">
        <v>0.00107131</v>
      </c>
      <c r="G175" s="35">
        <v>0.14248423000000002</v>
      </c>
      <c r="H175" s="40">
        <v>0.0027318405000000003</v>
      </c>
      <c r="I175" s="35">
        <v>0.40388387</v>
      </c>
      <c r="J175" s="35"/>
      <c r="K175" s="35">
        <v>0.039102815</v>
      </c>
      <c r="L175" s="35">
        <v>0.040174125</v>
      </c>
      <c r="M175" s="40">
        <v>0.000107131</v>
      </c>
      <c r="N175" s="40">
        <v>0.000107131</v>
      </c>
      <c r="O175" s="127">
        <f t="shared" si="11"/>
        <v>0.8000007425000001</v>
      </c>
      <c r="P175" s="31">
        <f t="shared" si="12"/>
        <v>99.99990718758615</v>
      </c>
      <c r="Q175" s="30">
        <v>53.5655</v>
      </c>
    </row>
    <row r="176" spans="1:17" ht="13.5" customHeight="1">
      <c r="A176" s="34">
        <v>162</v>
      </c>
      <c r="B176" s="33" t="s">
        <v>187</v>
      </c>
      <c r="C176" s="1">
        <v>50</v>
      </c>
      <c r="D176" s="1">
        <v>1</v>
      </c>
      <c r="E176" s="35">
        <v>0.163837152</v>
      </c>
      <c r="F176" s="36">
        <v>0.0010778760000000002</v>
      </c>
      <c r="G176" s="35">
        <v>0.14443538400000003</v>
      </c>
      <c r="H176" s="40">
        <v>0.00269469</v>
      </c>
      <c r="I176" s="35">
        <v>0.407976066</v>
      </c>
      <c r="J176" s="35"/>
      <c r="K176" s="35">
        <v>0.039342474</v>
      </c>
      <c r="L176" s="35">
        <v>0.04042035</v>
      </c>
      <c r="M176" s="40">
        <v>0.0001077876</v>
      </c>
      <c r="N176" s="40">
        <v>0.0001077876</v>
      </c>
      <c r="O176" s="127">
        <f t="shared" si="11"/>
        <v>0.7999995672</v>
      </c>
      <c r="P176" s="31">
        <f t="shared" si="12"/>
        <v>100.00005410002927</v>
      </c>
      <c r="Q176" s="30">
        <v>53.8938</v>
      </c>
    </row>
    <row r="177" spans="1:17" ht="13.5" customHeight="1">
      <c r="A177" s="34">
        <v>163</v>
      </c>
      <c r="B177" s="33" t="s">
        <v>187</v>
      </c>
      <c r="C177" s="1">
        <v>52</v>
      </c>
      <c r="D177" s="1">
        <v>1</v>
      </c>
      <c r="E177" s="35">
        <v>0.15730341900000003</v>
      </c>
      <c r="F177" s="36">
        <v>0.0005762030000000001</v>
      </c>
      <c r="G177" s="35">
        <v>0.135983908</v>
      </c>
      <c r="H177" s="40">
        <v>0.0029386353000000003</v>
      </c>
      <c r="I177" s="35">
        <v>0.42811882900000003</v>
      </c>
      <c r="J177" s="35"/>
      <c r="K177" s="35">
        <v>0.035148383</v>
      </c>
      <c r="L177" s="35">
        <v>0.039758007000000005</v>
      </c>
      <c r="M177" s="40">
        <v>5.762030000000001E-05</v>
      </c>
      <c r="N177" s="40">
        <v>0.00011524060000000002</v>
      </c>
      <c r="O177" s="127">
        <f t="shared" si="11"/>
        <v>0.8000002452</v>
      </c>
      <c r="P177" s="31">
        <f t="shared" si="12"/>
        <v>99.9999693500094</v>
      </c>
      <c r="Q177" s="30">
        <v>57.6203</v>
      </c>
    </row>
    <row r="178" spans="1:17" ht="13.5" customHeight="1">
      <c r="A178" s="34">
        <v>164</v>
      </c>
      <c r="B178" s="33" t="s">
        <v>253</v>
      </c>
      <c r="C178" s="1">
        <v>9</v>
      </c>
      <c r="D178" s="1">
        <v>1</v>
      </c>
      <c r="E178" s="35">
        <v>0.156736548</v>
      </c>
      <c r="F178" s="36">
        <v>0.0010735380000000002</v>
      </c>
      <c r="G178" s="35">
        <v>0.15566301</v>
      </c>
      <c r="H178" s="40">
        <v>0.0027375219000000004</v>
      </c>
      <c r="I178" s="35">
        <v>0.40901797800000006</v>
      </c>
      <c r="J178" s="35"/>
      <c r="K178" s="35">
        <v>0.031669371</v>
      </c>
      <c r="L178" s="35">
        <v>0.042941520000000004</v>
      </c>
      <c r="M178" s="40">
        <v>5.367690000000001E-05</v>
      </c>
      <c r="N178" s="40">
        <v>0.00010735380000000002</v>
      </c>
      <c r="O178" s="127">
        <f t="shared" si="11"/>
        <v>0.8000005176</v>
      </c>
      <c r="P178" s="31">
        <f t="shared" si="12"/>
        <v>99.99993530004187</v>
      </c>
      <c r="Q178" s="30">
        <v>53.6769</v>
      </c>
    </row>
    <row r="179" spans="1:17" ht="13.5" customHeight="1">
      <c r="A179" s="193">
        <v>165</v>
      </c>
      <c r="B179" s="194" t="s">
        <v>233</v>
      </c>
      <c r="C179" s="193" t="s">
        <v>254</v>
      </c>
      <c r="D179" s="1">
        <v>1</v>
      </c>
      <c r="E179" s="35">
        <v>0.167</v>
      </c>
      <c r="F179" s="36">
        <v>0.00107</v>
      </c>
      <c r="G179" s="35">
        <v>0.132</v>
      </c>
      <c r="H179" s="40">
        <v>0.002565</v>
      </c>
      <c r="I179" s="35">
        <v>0.577</v>
      </c>
      <c r="J179" s="35"/>
      <c r="K179" s="35">
        <v>0.039</v>
      </c>
      <c r="L179" s="35">
        <v>0.04</v>
      </c>
      <c r="M179" s="40">
        <v>5.3E-05</v>
      </c>
      <c r="N179" s="40">
        <v>0.000107</v>
      </c>
      <c r="O179" s="127">
        <f t="shared" si="11"/>
        <v>0.958795</v>
      </c>
      <c r="P179" s="31">
        <f>0.96/O179%</f>
        <v>100.12567858614199</v>
      </c>
      <c r="Q179" s="30">
        <v>57.9675</v>
      </c>
    </row>
    <row r="180" spans="1:17" ht="13.5" customHeight="1">
      <c r="A180" s="193"/>
      <c r="B180" s="194"/>
      <c r="C180" s="193"/>
      <c r="D180" s="34">
        <v>2</v>
      </c>
      <c r="E180" s="35">
        <v>0.166729056</v>
      </c>
      <c r="F180" s="36">
        <v>0.001068776</v>
      </c>
      <c r="G180" s="35">
        <v>0.131993836</v>
      </c>
      <c r="H180" s="40">
        <v>0.0025650623999999996</v>
      </c>
      <c r="I180" s="35">
        <v>0.503927884</v>
      </c>
      <c r="J180" s="35"/>
      <c r="K180" s="35">
        <v>0.039010324</v>
      </c>
      <c r="L180" s="35">
        <v>0.039544711999999996</v>
      </c>
      <c r="M180" s="40">
        <v>5.34388E-05</v>
      </c>
      <c r="N180" s="40">
        <v>0.0001068776</v>
      </c>
      <c r="O180" s="48">
        <f t="shared" si="11"/>
        <v>0.8849999668</v>
      </c>
      <c r="P180" s="31">
        <f>0.885/O180%</f>
        <v>100.00000375141258</v>
      </c>
      <c r="Q180" s="30">
        <v>53.4388</v>
      </c>
    </row>
    <row r="181" spans="1:17" ht="13.5" customHeight="1">
      <c r="A181" s="34">
        <v>166</v>
      </c>
      <c r="B181" s="33" t="s">
        <v>234</v>
      </c>
      <c r="C181" s="1">
        <v>4</v>
      </c>
      <c r="D181" s="1">
        <v>1</v>
      </c>
      <c r="E181" s="35">
        <v>0.169609265</v>
      </c>
      <c r="F181" s="36">
        <v>0.00107009</v>
      </c>
      <c r="G181" s="35">
        <v>0.148207465</v>
      </c>
      <c r="H181" s="40">
        <v>0.0026217205</v>
      </c>
      <c r="I181" s="35">
        <v>0.40128375</v>
      </c>
      <c r="J181" s="35"/>
      <c r="K181" s="35">
        <v>0.03531297</v>
      </c>
      <c r="L181" s="35">
        <v>0.04173351</v>
      </c>
      <c r="M181" s="40">
        <v>5.35045E-05</v>
      </c>
      <c r="N181" s="40">
        <v>0.000107009</v>
      </c>
      <c r="O181" s="127">
        <f t="shared" si="11"/>
        <v>0.799999284</v>
      </c>
      <c r="P181" s="31">
        <f>0.8/O181%</f>
        <v>100.00008950008012</v>
      </c>
      <c r="Q181" s="30">
        <v>53.5045</v>
      </c>
    </row>
    <row r="182" spans="1:17" ht="13.5" customHeight="1">
      <c r="A182" s="193">
        <v>167</v>
      </c>
      <c r="B182" s="194" t="s">
        <v>187</v>
      </c>
      <c r="C182" s="193" t="s">
        <v>255</v>
      </c>
      <c r="D182" s="34">
        <v>1</v>
      </c>
      <c r="E182" s="35">
        <v>0.17</v>
      </c>
      <c r="F182" s="36">
        <v>0.00112</v>
      </c>
      <c r="G182" s="35">
        <v>0.055</v>
      </c>
      <c r="H182" s="40">
        <v>0.002454</v>
      </c>
      <c r="I182" s="35">
        <v>0.571</v>
      </c>
      <c r="J182" s="35"/>
      <c r="K182" s="35">
        <v>0.037</v>
      </c>
      <c r="L182" s="35">
        <v>0.017</v>
      </c>
      <c r="M182" s="40">
        <v>0.000112</v>
      </c>
      <c r="N182" s="40">
        <v>0.000112</v>
      </c>
      <c r="O182" s="127">
        <f t="shared" si="11"/>
        <v>0.8537980000000001</v>
      </c>
      <c r="P182" s="31">
        <f>0.85/O182%</f>
        <v>99.55516410204754</v>
      </c>
      <c r="Q182" s="30">
        <v>61.1599</v>
      </c>
    </row>
    <row r="183" spans="1:17" ht="13.5" customHeight="1">
      <c r="A183" s="193"/>
      <c r="B183" s="194"/>
      <c r="C183" s="195"/>
      <c r="D183" s="39">
        <v>2</v>
      </c>
      <c r="E183" s="35">
        <v>0.16952073599999998</v>
      </c>
      <c r="F183" s="36">
        <v>0.001115268</v>
      </c>
      <c r="G183" s="35">
        <v>0.054648131999999995</v>
      </c>
      <c r="H183" s="40">
        <v>0.0024535896</v>
      </c>
      <c r="I183" s="35">
        <v>0.492948456</v>
      </c>
      <c r="J183" s="35"/>
      <c r="K183" s="35">
        <v>0.036803844</v>
      </c>
      <c r="L183" s="35">
        <v>0.017286654</v>
      </c>
      <c r="M183" s="40">
        <v>0.0001115268</v>
      </c>
      <c r="N183" s="40">
        <v>0.0001115268</v>
      </c>
      <c r="O183" s="48">
        <f t="shared" si="11"/>
        <v>0.7749997332</v>
      </c>
      <c r="P183" s="31">
        <f>0.775/O183%</f>
        <v>100.0000344258183</v>
      </c>
      <c r="Q183" s="31">
        <v>55.7634</v>
      </c>
    </row>
    <row r="184" spans="1:3" ht="12.75">
      <c r="A184" s="47"/>
      <c r="B184" s="49" t="s">
        <v>369</v>
      </c>
      <c r="C184" s="49" t="s">
        <v>378</v>
      </c>
    </row>
    <row r="185" spans="1:5" ht="12.75">
      <c r="A185" s="47"/>
      <c r="C185" s="49" t="s">
        <v>355</v>
      </c>
      <c r="E185" s="49"/>
    </row>
    <row r="186" ht="12.75">
      <c r="A186" s="47"/>
    </row>
    <row r="187" ht="12.75">
      <c r="A187" s="47"/>
    </row>
    <row r="188" ht="12.75">
      <c r="A188" s="47"/>
    </row>
  </sheetData>
  <mergeCells count="47">
    <mergeCell ref="A1:O1"/>
    <mergeCell ref="A2:O2"/>
    <mergeCell ref="D3:D5"/>
    <mergeCell ref="B3:C3"/>
    <mergeCell ref="E3:E4"/>
    <mergeCell ref="F3:F4"/>
    <mergeCell ref="A3:A5"/>
    <mergeCell ref="B4:B5"/>
    <mergeCell ref="C4:C5"/>
    <mergeCell ref="G3:G4"/>
    <mergeCell ref="M3:M4"/>
    <mergeCell ref="N3:N4"/>
    <mergeCell ref="O3:O4"/>
    <mergeCell ref="A111:A112"/>
    <mergeCell ref="B111:B112"/>
    <mergeCell ref="C111:C112"/>
    <mergeCell ref="H3:H4"/>
    <mergeCell ref="I3:I4"/>
    <mergeCell ref="K3:K4"/>
    <mergeCell ref="L3:L4"/>
    <mergeCell ref="A123:A124"/>
    <mergeCell ref="B123:B124"/>
    <mergeCell ref="C123:C124"/>
    <mergeCell ref="A125:A126"/>
    <mergeCell ref="B125:B126"/>
    <mergeCell ref="C125:C126"/>
    <mergeCell ref="A163:A164"/>
    <mergeCell ref="B163:B164"/>
    <mergeCell ref="C163:C164"/>
    <mergeCell ref="A165:A166"/>
    <mergeCell ref="B165:B166"/>
    <mergeCell ref="C165:C166"/>
    <mergeCell ref="A167:A168"/>
    <mergeCell ref="B167:B168"/>
    <mergeCell ref="C167:C168"/>
    <mergeCell ref="A169:A170"/>
    <mergeCell ref="B169:B170"/>
    <mergeCell ref="C169:C170"/>
    <mergeCell ref="A182:A183"/>
    <mergeCell ref="B182:B183"/>
    <mergeCell ref="C182:C183"/>
    <mergeCell ref="A171:A172"/>
    <mergeCell ref="B171:B172"/>
    <mergeCell ref="C171:C172"/>
    <mergeCell ref="A179:A180"/>
    <mergeCell ref="B179:B180"/>
    <mergeCell ref="C179:C180"/>
  </mergeCells>
  <printOptions/>
  <pageMargins left="0.1968503937007874" right="0" top="0.39" bottom="0.1968503937007874" header="0.25" footer="0.5118110236220472"/>
  <pageSetup fitToHeight="4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7"/>
  <sheetViews>
    <sheetView workbookViewId="0" topLeftCell="A4">
      <selection activeCell="S41" sqref="S41:S43"/>
    </sheetView>
  </sheetViews>
  <sheetFormatPr defaultColWidth="9.00390625" defaultRowHeight="12.75"/>
  <cols>
    <col min="1" max="1" width="4.00390625" style="72" customWidth="1"/>
    <col min="2" max="2" width="20.00390625" style="72" customWidth="1"/>
    <col min="3" max="3" width="7.625" style="72" customWidth="1"/>
    <col min="4" max="4" width="12.875" style="72" customWidth="1"/>
    <col min="5" max="5" width="10.375" style="72" customWidth="1"/>
    <col min="6" max="6" width="8.625" style="72" customWidth="1"/>
    <col min="7" max="7" width="9.625" style="72" customWidth="1"/>
    <col min="8" max="8" width="8.125" style="72" customWidth="1"/>
    <col min="9" max="9" width="8.375" style="72" customWidth="1"/>
    <col min="10" max="10" width="6.625" style="72" customWidth="1"/>
    <col min="11" max="11" width="7.00390625" style="72" customWidth="1"/>
    <col min="12" max="12" width="5.75390625" style="72" customWidth="1"/>
    <col min="13" max="13" width="3.125" style="72" customWidth="1"/>
    <col min="14" max="14" width="6.125" style="72" customWidth="1"/>
    <col min="15" max="15" width="6.375" style="72" customWidth="1"/>
    <col min="16" max="16" width="8.125" style="72" customWidth="1"/>
    <col min="17" max="17" width="16.25390625" style="72" customWidth="1"/>
    <col min="18" max="18" width="13.125" style="72" customWidth="1"/>
    <col min="19" max="20" width="7.875" style="72" customWidth="1"/>
    <col min="21" max="21" width="6.375" style="72" customWidth="1"/>
    <col min="22" max="22" width="7.125" style="72" customWidth="1"/>
    <col min="23" max="16384" width="9.125" style="72" customWidth="1"/>
  </cols>
  <sheetData>
    <row r="1" spans="1:22" s="49" customFormat="1" ht="15.75">
      <c r="A1" s="205" t="s">
        <v>356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</row>
    <row r="2" spans="1:22" s="49" customFormat="1" ht="15.75">
      <c r="A2" s="206" t="s">
        <v>362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2" ht="26.25" customHeight="1">
      <c r="A3" s="201" t="s">
        <v>322</v>
      </c>
      <c r="B3" s="201" t="s">
        <v>142</v>
      </c>
      <c r="C3" s="201"/>
      <c r="D3" s="201" t="s">
        <v>350</v>
      </c>
      <c r="E3" s="226" t="s">
        <v>366</v>
      </c>
      <c r="F3" s="177" t="s">
        <v>256</v>
      </c>
      <c r="G3" s="177" t="s">
        <v>318</v>
      </c>
      <c r="H3" s="177" t="s">
        <v>130</v>
      </c>
      <c r="I3" s="185" t="s">
        <v>146</v>
      </c>
      <c r="J3" s="185"/>
      <c r="K3" s="185"/>
      <c r="L3" s="185"/>
      <c r="M3" s="185"/>
      <c r="N3" s="177" t="s">
        <v>131</v>
      </c>
      <c r="O3" s="177" t="s">
        <v>319</v>
      </c>
      <c r="P3" s="177" t="s">
        <v>132</v>
      </c>
      <c r="Q3" s="177" t="s">
        <v>320</v>
      </c>
      <c r="R3" s="177" t="s">
        <v>321</v>
      </c>
      <c r="S3" s="177" t="s">
        <v>133</v>
      </c>
      <c r="T3" s="177" t="s">
        <v>141</v>
      </c>
      <c r="U3" s="223" t="s">
        <v>367</v>
      </c>
      <c r="V3" s="176" t="s">
        <v>352</v>
      </c>
    </row>
    <row r="4" spans="1:22" ht="13.5" customHeight="1">
      <c r="A4" s="201"/>
      <c r="B4" s="201"/>
      <c r="C4" s="201"/>
      <c r="D4" s="201"/>
      <c r="E4" s="227"/>
      <c r="F4" s="177"/>
      <c r="G4" s="177"/>
      <c r="H4" s="177"/>
      <c r="I4" s="201" t="s">
        <v>323</v>
      </c>
      <c r="J4" s="185" t="s">
        <v>354</v>
      </c>
      <c r="K4" s="185"/>
      <c r="L4" s="185"/>
      <c r="M4" s="185"/>
      <c r="N4" s="177"/>
      <c r="O4" s="177"/>
      <c r="P4" s="177"/>
      <c r="Q4" s="177"/>
      <c r="R4" s="177"/>
      <c r="S4" s="177"/>
      <c r="T4" s="177"/>
      <c r="U4" s="224"/>
      <c r="V4" s="176"/>
    </row>
    <row r="5" spans="1:22" ht="114.75">
      <c r="A5" s="201"/>
      <c r="B5" s="201" t="s">
        <v>154</v>
      </c>
      <c r="C5" s="201" t="s">
        <v>155</v>
      </c>
      <c r="D5" s="201"/>
      <c r="E5" s="227"/>
      <c r="F5" s="177"/>
      <c r="G5" s="177"/>
      <c r="H5" s="177"/>
      <c r="I5" s="201"/>
      <c r="J5" s="85" t="s">
        <v>125</v>
      </c>
      <c r="K5" s="85" t="s">
        <v>324</v>
      </c>
      <c r="L5" s="85" t="s">
        <v>126</v>
      </c>
      <c r="M5" s="85" t="s">
        <v>152</v>
      </c>
      <c r="N5" s="177"/>
      <c r="O5" s="177"/>
      <c r="P5" s="177"/>
      <c r="Q5" s="177"/>
      <c r="R5" s="177"/>
      <c r="S5" s="177"/>
      <c r="T5" s="177"/>
      <c r="U5" s="225"/>
      <c r="V5" s="176"/>
    </row>
    <row r="6" spans="1:22" ht="13.5" customHeight="1">
      <c r="A6" s="201"/>
      <c r="B6" s="201"/>
      <c r="C6" s="201"/>
      <c r="D6" s="201"/>
      <c r="E6" s="228"/>
      <c r="F6" s="86" t="s">
        <v>351</v>
      </c>
      <c r="G6" s="86" t="s">
        <v>351</v>
      </c>
      <c r="H6" s="86" t="s">
        <v>351</v>
      </c>
      <c r="I6" s="86" t="s">
        <v>351</v>
      </c>
      <c r="J6" s="86" t="s">
        <v>351</v>
      </c>
      <c r="K6" s="86" t="s">
        <v>351</v>
      </c>
      <c r="L6" s="186" t="s">
        <v>351</v>
      </c>
      <c r="M6" s="186"/>
      <c r="N6" s="86" t="s">
        <v>351</v>
      </c>
      <c r="O6" s="86" t="s">
        <v>351</v>
      </c>
      <c r="P6" s="86" t="s">
        <v>351</v>
      </c>
      <c r="Q6" s="86" t="s">
        <v>351</v>
      </c>
      <c r="R6" s="86" t="s">
        <v>351</v>
      </c>
      <c r="S6" s="86" t="s">
        <v>351</v>
      </c>
      <c r="T6" s="86" t="s">
        <v>351</v>
      </c>
      <c r="U6" s="86" t="s">
        <v>351</v>
      </c>
      <c r="V6" s="89" t="s">
        <v>351</v>
      </c>
    </row>
    <row r="7" spans="1:22" ht="13.5" customHeight="1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  <c r="N7" s="59">
        <v>14</v>
      </c>
      <c r="O7" s="59">
        <v>15</v>
      </c>
      <c r="P7" s="59">
        <v>16</v>
      </c>
      <c r="Q7" s="59">
        <v>17</v>
      </c>
      <c r="R7" s="59">
        <v>18</v>
      </c>
      <c r="S7" s="59">
        <v>19</v>
      </c>
      <c r="T7" s="59">
        <v>20</v>
      </c>
      <c r="U7" s="59">
        <v>21</v>
      </c>
      <c r="V7" s="59">
        <v>22</v>
      </c>
    </row>
    <row r="8" spans="1:23" ht="15">
      <c r="A8" s="56">
        <v>1</v>
      </c>
      <c r="B8" s="56" t="s">
        <v>325</v>
      </c>
      <c r="C8" s="56">
        <v>7</v>
      </c>
      <c r="D8" s="57"/>
      <c r="E8" s="58">
        <v>1</v>
      </c>
      <c r="F8" s="59"/>
      <c r="G8" s="59"/>
      <c r="H8" s="60"/>
      <c r="I8" s="60"/>
      <c r="J8" s="60"/>
      <c r="K8" s="60"/>
      <c r="L8" s="187"/>
      <c r="M8" s="181"/>
      <c r="N8" s="59"/>
      <c r="O8" s="59"/>
      <c r="P8" s="59">
        <v>0.003</v>
      </c>
      <c r="Q8" s="59"/>
      <c r="R8" s="59"/>
      <c r="S8" s="59"/>
      <c r="T8" s="59"/>
      <c r="U8" s="59"/>
      <c r="V8" s="92">
        <f>SUM(F8:U8)</f>
        <v>0.003</v>
      </c>
      <c r="W8" s="93"/>
    </row>
    <row r="9" spans="1:23" ht="12.75">
      <c r="A9" s="56">
        <v>2</v>
      </c>
      <c r="B9" s="56" t="s">
        <v>325</v>
      </c>
      <c r="C9" s="56">
        <v>14</v>
      </c>
      <c r="D9" s="57"/>
      <c r="E9" s="58">
        <v>1</v>
      </c>
      <c r="F9" s="59"/>
      <c r="G9" s="59"/>
      <c r="H9" s="60"/>
      <c r="I9" s="60"/>
      <c r="J9" s="60"/>
      <c r="K9" s="60"/>
      <c r="L9" s="187"/>
      <c r="M9" s="188"/>
      <c r="N9" s="59"/>
      <c r="O9" s="59"/>
      <c r="P9" s="59">
        <v>0.003</v>
      </c>
      <c r="Q9" s="59"/>
      <c r="R9" s="59"/>
      <c r="S9" s="59"/>
      <c r="T9" s="59"/>
      <c r="U9" s="59"/>
      <c r="V9" s="92">
        <f aca="true" t="shared" si="0" ref="V9:V72">SUM(F9:U9)</f>
        <v>0.003</v>
      </c>
      <c r="W9" s="93"/>
    </row>
    <row r="10" spans="1:23" ht="12.75">
      <c r="A10" s="56">
        <v>3</v>
      </c>
      <c r="B10" s="56" t="s">
        <v>325</v>
      </c>
      <c r="C10" s="56">
        <v>16</v>
      </c>
      <c r="D10" s="57"/>
      <c r="E10" s="58">
        <v>1</v>
      </c>
      <c r="F10" s="59"/>
      <c r="G10" s="59"/>
      <c r="H10" s="60"/>
      <c r="I10" s="60"/>
      <c r="J10" s="60"/>
      <c r="K10" s="60"/>
      <c r="L10" s="187"/>
      <c r="M10" s="188"/>
      <c r="N10" s="59"/>
      <c r="O10" s="59"/>
      <c r="P10" s="59">
        <v>0.003</v>
      </c>
      <c r="Q10" s="59"/>
      <c r="R10" s="59"/>
      <c r="S10" s="59"/>
      <c r="T10" s="59"/>
      <c r="U10" s="59"/>
      <c r="V10" s="92">
        <f t="shared" si="0"/>
        <v>0.003</v>
      </c>
      <c r="W10" s="93"/>
    </row>
    <row r="11" spans="1:23" ht="12.75">
      <c r="A11" s="56">
        <v>4</v>
      </c>
      <c r="B11" s="56" t="s">
        <v>325</v>
      </c>
      <c r="C11" s="56">
        <v>19</v>
      </c>
      <c r="D11" s="57"/>
      <c r="E11" s="58">
        <v>1</v>
      </c>
      <c r="F11" s="59"/>
      <c r="G11" s="59"/>
      <c r="H11" s="60"/>
      <c r="I11" s="60"/>
      <c r="J11" s="60"/>
      <c r="K11" s="60"/>
      <c r="L11" s="187"/>
      <c r="M11" s="188"/>
      <c r="N11" s="59"/>
      <c r="O11" s="59"/>
      <c r="P11" s="59">
        <v>0.003</v>
      </c>
      <c r="Q11" s="59"/>
      <c r="R11" s="59"/>
      <c r="S11" s="59"/>
      <c r="T11" s="59"/>
      <c r="U11" s="59"/>
      <c r="V11" s="92">
        <f t="shared" si="0"/>
        <v>0.003</v>
      </c>
      <c r="W11" s="93"/>
    </row>
    <row r="12" spans="1:23" ht="12.75">
      <c r="A12" s="56">
        <v>5</v>
      </c>
      <c r="B12" s="56" t="s">
        <v>325</v>
      </c>
      <c r="C12" s="56">
        <v>20</v>
      </c>
      <c r="D12" s="57"/>
      <c r="E12" s="58">
        <v>1</v>
      </c>
      <c r="F12" s="59"/>
      <c r="G12" s="59"/>
      <c r="H12" s="60"/>
      <c r="I12" s="60"/>
      <c r="J12" s="60"/>
      <c r="K12" s="60"/>
      <c r="L12" s="187"/>
      <c r="M12" s="188"/>
      <c r="N12" s="59"/>
      <c r="O12" s="59"/>
      <c r="P12" s="59">
        <v>0.003</v>
      </c>
      <c r="Q12" s="59"/>
      <c r="R12" s="59"/>
      <c r="S12" s="59"/>
      <c r="T12" s="59"/>
      <c r="U12" s="59"/>
      <c r="V12" s="92">
        <f t="shared" si="0"/>
        <v>0.003</v>
      </c>
      <c r="W12" s="93"/>
    </row>
    <row r="13" spans="1:23" ht="12.75">
      <c r="A13" s="56">
        <v>6</v>
      </c>
      <c r="B13" s="56" t="s">
        <v>326</v>
      </c>
      <c r="C13" s="56">
        <v>2</v>
      </c>
      <c r="D13" s="57"/>
      <c r="E13" s="58">
        <v>1</v>
      </c>
      <c r="F13" s="59"/>
      <c r="G13" s="59"/>
      <c r="H13" s="60"/>
      <c r="I13" s="60"/>
      <c r="J13" s="60"/>
      <c r="K13" s="60"/>
      <c r="L13" s="187"/>
      <c r="M13" s="188"/>
      <c r="N13" s="59"/>
      <c r="O13" s="59"/>
      <c r="P13" s="59">
        <v>0.003</v>
      </c>
      <c r="Q13" s="59"/>
      <c r="R13" s="59"/>
      <c r="S13" s="59"/>
      <c r="T13" s="59"/>
      <c r="U13" s="59"/>
      <c r="V13" s="92">
        <f t="shared" si="0"/>
        <v>0.003</v>
      </c>
      <c r="W13" s="93"/>
    </row>
    <row r="14" spans="1:23" ht="12.75">
      <c r="A14" s="56">
        <v>7</v>
      </c>
      <c r="B14" s="56" t="s">
        <v>326</v>
      </c>
      <c r="C14" s="56">
        <v>12</v>
      </c>
      <c r="D14" s="57"/>
      <c r="E14" s="58">
        <v>1</v>
      </c>
      <c r="F14" s="59"/>
      <c r="G14" s="59"/>
      <c r="H14" s="60"/>
      <c r="I14" s="60"/>
      <c r="J14" s="60"/>
      <c r="K14" s="60"/>
      <c r="L14" s="187"/>
      <c r="M14" s="188"/>
      <c r="N14" s="59"/>
      <c r="O14" s="59"/>
      <c r="P14" s="59">
        <v>0.003</v>
      </c>
      <c r="Q14" s="59"/>
      <c r="R14" s="59"/>
      <c r="S14" s="59"/>
      <c r="T14" s="59"/>
      <c r="U14" s="59"/>
      <c r="V14" s="92">
        <f t="shared" si="0"/>
        <v>0.003</v>
      </c>
      <c r="W14" s="93"/>
    </row>
    <row r="15" spans="1:23" ht="12.75">
      <c r="A15" s="56">
        <v>8</v>
      </c>
      <c r="B15" s="56" t="s">
        <v>327</v>
      </c>
      <c r="C15" s="56">
        <v>40</v>
      </c>
      <c r="D15" s="57"/>
      <c r="E15" s="58">
        <v>1</v>
      </c>
      <c r="F15" s="59"/>
      <c r="G15" s="59"/>
      <c r="H15" s="60"/>
      <c r="I15" s="60"/>
      <c r="J15" s="60"/>
      <c r="K15" s="60"/>
      <c r="L15" s="187"/>
      <c r="M15" s="188"/>
      <c r="N15" s="59"/>
      <c r="O15" s="59"/>
      <c r="P15" s="59">
        <v>0.003</v>
      </c>
      <c r="Q15" s="59"/>
      <c r="R15" s="59"/>
      <c r="S15" s="59"/>
      <c r="T15" s="59"/>
      <c r="U15" s="59"/>
      <c r="V15" s="92">
        <f t="shared" si="0"/>
        <v>0.003</v>
      </c>
      <c r="W15" s="93"/>
    </row>
    <row r="16" spans="1:23" ht="12.75">
      <c r="A16" s="56">
        <v>9</v>
      </c>
      <c r="B16" s="56" t="s">
        <v>327</v>
      </c>
      <c r="C16" s="56">
        <v>41</v>
      </c>
      <c r="D16" s="57"/>
      <c r="E16" s="58">
        <v>1</v>
      </c>
      <c r="F16" s="59"/>
      <c r="G16" s="59"/>
      <c r="H16" s="60"/>
      <c r="I16" s="60"/>
      <c r="J16" s="60"/>
      <c r="K16" s="60"/>
      <c r="L16" s="187"/>
      <c r="M16" s="188"/>
      <c r="N16" s="59"/>
      <c r="O16" s="59"/>
      <c r="P16" s="59">
        <v>0.003</v>
      </c>
      <c r="Q16" s="59"/>
      <c r="R16" s="59"/>
      <c r="S16" s="59"/>
      <c r="T16" s="59"/>
      <c r="U16" s="59"/>
      <c r="V16" s="92">
        <f t="shared" si="0"/>
        <v>0.003</v>
      </c>
      <c r="W16" s="93"/>
    </row>
    <row r="17" spans="1:23" ht="12.75">
      <c r="A17" s="56">
        <v>10</v>
      </c>
      <c r="B17" s="56" t="s">
        <v>327</v>
      </c>
      <c r="C17" s="56">
        <v>46</v>
      </c>
      <c r="D17" s="57"/>
      <c r="E17" s="58">
        <v>1</v>
      </c>
      <c r="F17" s="59"/>
      <c r="G17" s="59"/>
      <c r="H17" s="60"/>
      <c r="I17" s="60"/>
      <c r="J17" s="60"/>
      <c r="K17" s="60"/>
      <c r="L17" s="187"/>
      <c r="M17" s="188"/>
      <c r="N17" s="59"/>
      <c r="O17" s="59"/>
      <c r="P17" s="59">
        <v>0.003</v>
      </c>
      <c r="Q17" s="59"/>
      <c r="R17" s="59"/>
      <c r="S17" s="59"/>
      <c r="T17" s="59"/>
      <c r="U17" s="59"/>
      <c r="V17" s="92">
        <f t="shared" si="0"/>
        <v>0.003</v>
      </c>
      <c r="W17" s="93"/>
    </row>
    <row r="18" spans="1:23" ht="12.75">
      <c r="A18" s="56">
        <v>11</v>
      </c>
      <c r="B18" s="56" t="s">
        <v>328</v>
      </c>
      <c r="C18" s="56">
        <v>322</v>
      </c>
      <c r="D18" s="57"/>
      <c r="E18" s="58">
        <v>1</v>
      </c>
      <c r="F18" s="59"/>
      <c r="G18" s="59"/>
      <c r="H18" s="60"/>
      <c r="I18" s="60"/>
      <c r="J18" s="60"/>
      <c r="K18" s="60"/>
      <c r="L18" s="187"/>
      <c r="M18" s="188"/>
      <c r="N18" s="59"/>
      <c r="O18" s="59"/>
      <c r="P18" s="59">
        <v>0.008</v>
      </c>
      <c r="Q18" s="59"/>
      <c r="R18" s="59"/>
      <c r="S18" s="59"/>
      <c r="T18" s="59"/>
      <c r="U18" s="59"/>
      <c r="V18" s="92">
        <f t="shared" si="0"/>
        <v>0.008</v>
      </c>
      <c r="W18" s="93"/>
    </row>
    <row r="19" spans="1:23" ht="12.75">
      <c r="A19" s="56">
        <v>12</v>
      </c>
      <c r="B19" s="56" t="s">
        <v>328</v>
      </c>
      <c r="C19" s="56">
        <v>324</v>
      </c>
      <c r="D19" s="57"/>
      <c r="E19" s="58">
        <v>1</v>
      </c>
      <c r="F19" s="59"/>
      <c r="G19" s="59"/>
      <c r="H19" s="60"/>
      <c r="I19" s="60"/>
      <c r="J19" s="60"/>
      <c r="K19" s="60"/>
      <c r="L19" s="187"/>
      <c r="M19" s="188"/>
      <c r="N19" s="59"/>
      <c r="O19" s="59"/>
      <c r="P19" s="59">
        <v>0.008</v>
      </c>
      <c r="Q19" s="59"/>
      <c r="R19" s="59"/>
      <c r="S19" s="59"/>
      <c r="T19" s="59"/>
      <c r="U19" s="59"/>
      <c r="V19" s="92">
        <f t="shared" si="0"/>
        <v>0.008</v>
      </c>
      <c r="W19" s="93"/>
    </row>
    <row r="20" spans="1:23" ht="12.75">
      <c r="A20" s="56">
        <v>13</v>
      </c>
      <c r="B20" s="56" t="s">
        <v>328</v>
      </c>
      <c r="C20" s="56">
        <v>326</v>
      </c>
      <c r="D20" s="57"/>
      <c r="E20" s="58">
        <v>1</v>
      </c>
      <c r="F20" s="59"/>
      <c r="G20" s="59"/>
      <c r="H20" s="60"/>
      <c r="I20" s="60"/>
      <c r="J20" s="60"/>
      <c r="K20" s="60"/>
      <c r="L20" s="187"/>
      <c r="M20" s="188"/>
      <c r="N20" s="59"/>
      <c r="O20" s="59"/>
      <c r="P20" s="59">
        <v>0.008</v>
      </c>
      <c r="Q20" s="59"/>
      <c r="R20" s="59"/>
      <c r="S20" s="59"/>
      <c r="T20" s="59"/>
      <c r="U20" s="59"/>
      <c r="V20" s="92">
        <f t="shared" si="0"/>
        <v>0.008</v>
      </c>
      <c r="W20" s="93"/>
    </row>
    <row r="21" spans="1:23" ht="12.75">
      <c r="A21" s="56">
        <v>14</v>
      </c>
      <c r="B21" s="56" t="s">
        <v>328</v>
      </c>
      <c r="C21" s="56">
        <v>328</v>
      </c>
      <c r="D21" s="57"/>
      <c r="E21" s="58">
        <v>1</v>
      </c>
      <c r="F21" s="59"/>
      <c r="G21" s="59"/>
      <c r="H21" s="60"/>
      <c r="I21" s="60"/>
      <c r="J21" s="60"/>
      <c r="K21" s="60"/>
      <c r="L21" s="187"/>
      <c r="M21" s="188"/>
      <c r="N21" s="59"/>
      <c r="O21" s="59"/>
      <c r="P21" s="59">
        <v>0.008</v>
      </c>
      <c r="Q21" s="59"/>
      <c r="R21" s="59"/>
      <c r="S21" s="59"/>
      <c r="T21" s="59"/>
      <c r="U21" s="59"/>
      <c r="V21" s="92">
        <f t="shared" si="0"/>
        <v>0.008</v>
      </c>
      <c r="W21" s="93"/>
    </row>
    <row r="22" spans="1:23" ht="12.75">
      <c r="A22" s="56">
        <v>15</v>
      </c>
      <c r="B22" s="56" t="s">
        <v>328</v>
      </c>
      <c r="C22" s="56">
        <v>330</v>
      </c>
      <c r="D22" s="57"/>
      <c r="E22" s="58">
        <v>1</v>
      </c>
      <c r="F22" s="59"/>
      <c r="G22" s="59"/>
      <c r="H22" s="60"/>
      <c r="I22" s="60"/>
      <c r="J22" s="60"/>
      <c r="K22" s="60"/>
      <c r="L22" s="187"/>
      <c r="M22" s="188"/>
      <c r="N22" s="59"/>
      <c r="O22" s="59"/>
      <c r="P22" s="59">
        <v>0.008</v>
      </c>
      <c r="Q22" s="59"/>
      <c r="R22" s="59"/>
      <c r="S22" s="59"/>
      <c r="T22" s="59"/>
      <c r="U22" s="59"/>
      <c r="V22" s="92">
        <f t="shared" si="0"/>
        <v>0.008</v>
      </c>
      <c r="W22" s="93"/>
    </row>
    <row r="23" spans="1:23" ht="12.75">
      <c r="A23" s="56">
        <v>16</v>
      </c>
      <c r="B23" s="56" t="s">
        <v>328</v>
      </c>
      <c r="C23" s="56">
        <v>332</v>
      </c>
      <c r="D23" s="57"/>
      <c r="E23" s="58">
        <v>1</v>
      </c>
      <c r="F23" s="59"/>
      <c r="G23" s="59"/>
      <c r="H23" s="60"/>
      <c r="I23" s="60"/>
      <c r="J23" s="60"/>
      <c r="K23" s="60"/>
      <c r="L23" s="187"/>
      <c r="M23" s="188"/>
      <c r="N23" s="59"/>
      <c r="O23" s="59"/>
      <c r="P23" s="59">
        <v>0.008</v>
      </c>
      <c r="Q23" s="59"/>
      <c r="R23" s="59"/>
      <c r="S23" s="59"/>
      <c r="T23" s="59"/>
      <c r="U23" s="59"/>
      <c r="V23" s="92">
        <f t="shared" si="0"/>
        <v>0.008</v>
      </c>
      <c r="W23" s="93"/>
    </row>
    <row r="24" spans="1:23" ht="12.75">
      <c r="A24" s="56">
        <v>17</v>
      </c>
      <c r="B24" s="56" t="s">
        <v>327</v>
      </c>
      <c r="C24" s="56">
        <v>1</v>
      </c>
      <c r="D24" s="57"/>
      <c r="E24" s="58">
        <v>1</v>
      </c>
      <c r="F24" s="59"/>
      <c r="G24" s="59"/>
      <c r="H24" s="60"/>
      <c r="I24" s="60"/>
      <c r="J24" s="60"/>
      <c r="K24" s="60"/>
      <c r="L24" s="187"/>
      <c r="M24" s="188"/>
      <c r="N24" s="59"/>
      <c r="O24" s="59"/>
      <c r="P24" s="59">
        <v>0.008</v>
      </c>
      <c r="Q24" s="59"/>
      <c r="R24" s="59"/>
      <c r="S24" s="59"/>
      <c r="T24" s="59"/>
      <c r="U24" s="59"/>
      <c r="V24" s="92">
        <f t="shared" si="0"/>
        <v>0.008</v>
      </c>
      <c r="W24" s="93"/>
    </row>
    <row r="25" spans="1:23" ht="12.75">
      <c r="A25" s="56">
        <v>18</v>
      </c>
      <c r="B25" s="56" t="s">
        <v>327</v>
      </c>
      <c r="C25" s="56">
        <v>2</v>
      </c>
      <c r="D25" s="57"/>
      <c r="E25" s="58">
        <v>1</v>
      </c>
      <c r="F25" s="59"/>
      <c r="G25" s="59"/>
      <c r="H25" s="60"/>
      <c r="I25" s="60"/>
      <c r="J25" s="60"/>
      <c r="K25" s="60"/>
      <c r="L25" s="187"/>
      <c r="M25" s="188"/>
      <c r="N25" s="59"/>
      <c r="O25" s="59"/>
      <c r="P25" s="59">
        <v>0.008</v>
      </c>
      <c r="Q25" s="59"/>
      <c r="R25" s="59"/>
      <c r="S25" s="59"/>
      <c r="T25" s="59"/>
      <c r="U25" s="59"/>
      <c r="V25" s="92">
        <f t="shared" si="0"/>
        <v>0.008</v>
      </c>
      <c r="W25" s="93"/>
    </row>
    <row r="26" spans="1:23" ht="12.75">
      <c r="A26" s="56">
        <v>19</v>
      </c>
      <c r="B26" s="56" t="s">
        <v>327</v>
      </c>
      <c r="C26" s="56">
        <v>3</v>
      </c>
      <c r="D26" s="57"/>
      <c r="E26" s="58">
        <v>1</v>
      </c>
      <c r="F26" s="59"/>
      <c r="G26" s="59"/>
      <c r="H26" s="60"/>
      <c r="I26" s="60"/>
      <c r="J26" s="60"/>
      <c r="K26" s="60"/>
      <c r="L26" s="187"/>
      <c r="M26" s="188"/>
      <c r="N26" s="59"/>
      <c r="O26" s="59"/>
      <c r="P26" s="59">
        <v>0.008</v>
      </c>
      <c r="Q26" s="59"/>
      <c r="R26" s="59"/>
      <c r="S26" s="59"/>
      <c r="T26" s="59"/>
      <c r="U26" s="59"/>
      <c r="V26" s="92">
        <f t="shared" si="0"/>
        <v>0.008</v>
      </c>
      <c r="W26" s="93"/>
    </row>
    <row r="27" spans="1:23" ht="12.75">
      <c r="A27" s="56">
        <v>20</v>
      </c>
      <c r="B27" s="56" t="s">
        <v>327</v>
      </c>
      <c r="C27" s="56">
        <v>4</v>
      </c>
      <c r="D27" s="57"/>
      <c r="E27" s="58">
        <v>1</v>
      </c>
      <c r="F27" s="59"/>
      <c r="G27" s="59"/>
      <c r="H27" s="60"/>
      <c r="I27" s="60"/>
      <c r="J27" s="60"/>
      <c r="K27" s="60"/>
      <c r="L27" s="187"/>
      <c r="M27" s="188"/>
      <c r="N27" s="59"/>
      <c r="O27" s="59"/>
      <c r="P27" s="59">
        <v>0.008</v>
      </c>
      <c r="Q27" s="59"/>
      <c r="R27" s="59"/>
      <c r="S27" s="59"/>
      <c r="T27" s="59"/>
      <c r="U27" s="59"/>
      <c r="V27" s="92">
        <f t="shared" si="0"/>
        <v>0.008</v>
      </c>
      <c r="W27" s="93"/>
    </row>
    <row r="28" spans="1:23" ht="12.75">
      <c r="A28" s="56">
        <v>21</v>
      </c>
      <c r="B28" s="56" t="s">
        <v>327</v>
      </c>
      <c r="C28" s="56">
        <v>5</v>
      </c>
      <c r="D28" s="57"/>
      <c r="E28" s="58">
        <v>1</v>
      </c>
      <c r="F28" s="59"/>
      <c r="G28" s="59"/>
      <c r="H28" s="60"/>
      <c r="I28" s="60"/>
      <c r="J28" s="60"/>
      <c r="K28" s="60"/>
      <c r="L28" s="187"/>
      <c r="M28" s="188"/>
      <c r="N28" s="59"/>
      <c r="O28" s="59"/>
      <c r="P28" s="59">
        <v>0.008</v>
      </c>
      <c r="Q28" s="59"/>
      <c r="R28" s="59"/>
      <c r="S28" s="59"/>
      <c r="T28" s="59"/>
      <c r="U28" s="59"/>
      <c r="V28" s="92">
        <f t="shared" si="0"/>
        <v>0.008</v>
      </c>
      <c r="W28" s="93"/>
    </row>
    <row r="29" spans="1:23" ht="12.75">
      <c r="A29" s="56">
        <v>22</v>
      </c>
      <c r="B29" s="56" t="s">
        <v>327</v>
      </c>
      <c r="C29" s="56">
        <v>7</v>
      </c>
      <c r="D29" s="57"/>
      <c r="E29" s="58">
        <v>1</v>
      </c>
      <c r="F29" s="59"/>
      <c r="G29" s="59"/>
      <c r="H29" s="60"/>
      <c r="I29" s="60"/>
      <c r="J29" s="60"/>
      <c r="K29" s="60"/>
      <c r="L29" s="187"/>
      <c r="M29" s="188"/>
      <c r="N29" s="59"/>
      <c r="O29" s="59"/>
      <c r="P29" s="59">
        <v>0.008</v>
      </c>
      <c r="Q29" s="59"/>
      <c r="R29" s="59"/>
      <c r="S29" s="59"/>
      <c r="T29" s="59"/>
      <c r="U29" s="59"/>
      <c r="V29" s="92">
        <f t="shared" si="0"/>
        <v>0.008</v>
      </c>
      <c r="W29" s="93"/>
    </row>
    <row r="30" spans="1:23" ht="12.75">
      <c r="A30" s="56">
        <v>23</v>
      </c>
      <c r="B30" s="56" t="s">
        <v>327</v>
      </c>
      <c r="C30" s="56">
        <v>8</v>
      </c>
      <c r="D30" s="57"/>
      <c r="E30" s="58">
        <v>1</v>
      </c>
      <c r="F30" s="59"/>
      <c r="G30" s="59"/>
      <c r="H30" s="60"/>
      <c r="I30" s="60"/>
      <c r="J30" s="60"/>
      <c r="K30" s="60"/>
      <c r="L30" s="187"/>
      <c r="M30" s="188"/>
      <c r="N30" s="59"/>
      <c r="O30" s="59"/>
      <c r="P30" s="59">
        <v>0.008</v>
      </c>
      <c r="Q30" s="59"/>
      <c r="R30" s="59"/>
      <c r="S30" s="59"/>
      <c r="T30" s="59"/>
      <c r="U30" s="59"/>
      <c r="V30" s="92">
        <f t="shared" si="0"/>
        <v>0.008</v>
      </c>
      <c r="W30" s="93"/>
    </row>
    <row r="31" spans="1:23" ht="12.75">
      <c r="A31" s="56">
        <v>24</v>
      </c>
      <c r="B31" s="56" t="s">
        <v>327</v>
      </c>
      <c r="C31" s="56">
        <v>10</v>
      </c>
      <c r="D31" s="57"/>
      <c r="E31" s="58">
        <v>1</v>
      </c>
      <c r="F31" s="59"/>
      <c r="G31" s="59"/>
      <c r="H31" s="60"/>
      <c r="I31" s="60"/>
      <c r="J31" s="60"/>
      <c r="K31" s="60"/>
      <c r="L31" s="187"/>
      <c r="M31" s="188"/>
      <c r="N31" s="59"/>
      <c r="O31" s="59"/>
      <c r="P31" s="59">
        <v>0.008</v>
      </c>
      <c r="Q31" s="59"/>
      <c r="R31" s="59"/>
      <c r="S31" s="59"/>
      <c r="T31" s="59"/>
      <c r="U31" s="59"/>
      <c r="V31" s="92">
        <f t="shared" si="0"/>
        <v>0.008</v>
      </c>
      <c r="W31" s="93"/>
    </row>
    <row r="32" spans="1:23" ht="12.75">
      <c r="A32" s="56">
        <v>25</v>
      </c>
      <c r="B32" s="56" t="s">
        <v>327</v>
      </c>
      <c r="C32" s="56">
        <v>11</v>
      </c>
      <c r="D32" s="57"/>
      <c r="E32" s="58">
        <v>1</v>
      </c>
      <c r="F32" s="59"/>
      <c r="G32" s="59"/>
      <c r="H32" s="60"/>
      <c r="I32" s="60"/>
      <c r="J32" s="60"/>
      <c r="K32" s="60"/>
      <c r="L32" s="187"/>
      <c r="M32" s="188"/>
      <c r="N32" s="59"/>
      <c r="O32" s="59"/>
      <c r="P32" s="59">
        <v>0.008</v>
      </c>
      <c r="Q32" s="59"/>
      <c r="R32" s="59"/>
      <c r="S32" s="59"/>
      <c r="T32" s="59"/>
      <c r="U32" s="59"/>
      <c r="V32" s="92">
        <f t="shared" si="0"/>
        <v>0.008</v>
      </c>
      <c r="W32" s="93"/>
    </row>
    <row r="33" spans="1:23" ht="12.75">
      <c r="A33" s="56">
        <v>26</v>
      </c>
      <c r="B33" s="56" t="s">
        <v>327</v>
      </c>
      <c r="C33" s="56">
        <v>12</v>
      </c>
      <c r="D33" s="57"/>
      <c r="E33" s="58">
        <v>1</v>
      </c>
      <c r="F33" s="59"/>
      <c r="G33" s="59"/>
      <c r="H33" s="60"/>
      <c r="I33" s="60"/>
      <c r="J33" s="60"/>
      <c r="K33" s="60"/>
      <c r="L33" s="187"/>
      <c r="M33" s="188"/>
      <c r="N33" s="59"/>
      <c r="O33" s="59"/>
      <c r="P33" s="59">
        <v>0.008</v>
      </c>
      <c r="Q33" s="59"/>
      <c r="R33" s="59"/>
      <c r="S33" s="59"/>
      <c r="T33" s="59"/>
      <c r="U33" s="59"/>
      <c r="V33" s="92">
        <f t="shared" si="0"/>
        <v>0.008</v>
      </c>
      <c r="W33" s="93"/>
    </row>
    <row r="34" spans="1:23" ht="12.75">
      <c r="A34" s="56">
        <v>27</v>
      </c>
      <c r="B34" s="56" t="s">
        <v>327</v>
      </c>
      <c r="C34" s="56">
        <v>13</v>
      </c>
      <c r="D34" s="57"/>
      <c r="E34" s="58">
        <v>1</v>
      </c>
      <c r="F34" s="59"/>
      <c r="G34" s="59"/>
      <c r="H34" s="60"/>
      <c r="I34" s="60"/>
      <c r="J34" s="60"/>
      <c r="K34" s="60"/>
      <c r="L34" s="187"/>
      <c r="M34" s="188"/>
      <c r="N34" s="59"/>
      <c r="O34" s="59"/>
      <c r="P34" s="59">
        <v>0.008</v>
      </c>
      <c r="Q34" s="59"/>
      <c r="R34" s="59"/>
      <c r="S34" s="59"/>
      <c r="T34" s="59"/>
      <c r="U34" s="59"/>
      <c r="V34" s="92">
        <f t="shared" si="0"/>
        <v>0.008</v>
      </c>
      <c r="W34" s="93"/>
    </row>
    <row r="35" spans="1:23" ht="12.75">
      <c r="A35" s="56">
        <v>28</v>
      </c>
      <c r="B35" s="56" t="s">
        <v>327</v>
      </c>
      <c r="C35" s="56">
        <v>14</v>
      </c>
      <c r="D35" s="57"/>
      <c r="E35" s="58">
        <v>1</v>
      </c>
      <c r="F35" s="59"/>
      <c r="G35" s="59"/>
      <c r="H35" s="60"/>
      <c r="I35" s="60"/>
      <c r="J35" s="60"/>
      <c r="K35" s="60"/>
      <c r="L35" s="187"/>
      <c r="M35" s="188"/>
      <c r="N35" s="59"/>
      <c r="O35" s="59"/>
      <c r="P35" s="59">
        <v>0.008</v>
      </c>
      <c r="Q35" s="59"/>
      <c r="R35" s="59"/>
      <c r="S35" s="59"/>
      <c r="T35" s="59"/>
      <c r="U35" s="59"/>
      <c r="V35" s="92">
        <f t="shared" si="0"/>
        <v>0.008</v>
      </c>
      <c r="W35" s="93"/>
    </row>
    <row r="36" spans="1:23" ht="12.75">
      <c r="A36" s="56">
        <v>29</v>
      </c>
      <c r="B36" s="56" t="s">
        <v>327</v>
      </c>
      <c r="C36" s="56">
        <v>15</v>
      </c>
      <c r="D36" s="57"/>
      <c r="E36" s="58">
        <v>1</v>
      </c>
      <c r="F36" s="59"/>
      <c r="G36" s="59"/>
      <c r="H36" s="60"/>
      <c r="I36" s="60"/>
      <c r="J36" s="60"/>
      <c r="K36" s="60"/>
      <c r="L36" s="187"/>
      <c r="M36" s="188"/>
      <c r="N36" s="59"/>
      <c r="O36" s="59"/>
      <c r="P36" s="59">
        <v>0.008</v>
      </c>
      <c r="Q36" s="59"/>
      <c r="R36" s="59"/>
      <c r="S36" s="59"/>
      <c r="T36" s="59"/>
      <c r="U36" s="59"/>
      <c r="V36" s="92">
        <f t="shared" si="0"/>
        <v>0.008</v>
      </c>
      <c r="W36" s="93"/>
    </row>
    <row r="37" spans="1:23" ht="12.75">
      <c r="A37" s="56">
        <v>30</v>
      </c>
      <c r="B37" s="56" t="s">
        <v>327</v>
      </c>
      <c r="C37" s="56">
        <v>18</v>
      </c>
      <c r="D37" s="57"/>
      <c r="E37" s="58">
        <v>1</v>
      </c>
      <c r="F37" s="59"/>
      <c r="G37" s="59"/>
      <c r="H37" s="60"/>
      <c r="I37" s="60"/>
      <c r="J37" s="60"/>
      <c r="K37" s="60"/>
      <c r="L37" s="187"/>
      <c r="M37" s="188"/>
      <c r="N37" s="59"/>
      <c r="O37" s="59"/>
      <c r="P37" s="59">
        <v>0.008</v>
      </c>
      <c r="Q37" s="59"/>
      <c r="R37" s="59"/>
      <c r="S37" s="59"/>
      <c r="T37" s="59"/>
      <c r="U37" s="59"/>
      <c r="V37" s="92">
        <f t="shared" si="0"/>
        <v>0.008</v>
      </c>
      <c r="W37" s="93"/>
    </row>
    <row r="38" spans="1:23" ht="12.75">
      <c r="A38" s="56">
        <v>31</v>
      </c>
      <c r="B38" s="56" t="s">
        <v>327</v>
      </c>
      <c r="C38" s="56">
        <v>19</v>
      </c>
      <c r="D38" s="57"/>
      <c r="E38" s="58">
        <v>1</v>
      </c>
      <c r="F38" s="59"/>
      <c r="G38" s="59"/>
      <c r="H38" s="60"/>
      <c r="I38" s="60"/>
      <c r="J38" s="60"/>
      <c r="K38" s="60"/>
      <c r="L38" s="187"/>
      <c r="M38" s="188"/>
      <c r="N38" s="59"/>
      <c r="O38" s="59"/>
      <c r="P38" s="59">
        <v>0.008</v>
      </c>
      <c r="Q38" s="59"/>
      <c r="R38" s="59"/>
      <c r="S38" s="59"/>
      <c r="T38" s="59"/>
      <c r="U38" s="59"/>
      <c r="V38" s="92">
        <f t="shared" si="0"/>
        <v>0.008</v>
      </c>
      <c r="W38" s="93"/>
    </row>
    <row r="39" spans="1:23" ht="12.75">
      <c r="A39" s="56">
        <v>32</v>
      </c>
      <c r="B39" s="56" t="s">
        <v>327</v>
      </c>
      <c r="C39" s="56">
        <v>20</v>
      </c>
      <c r="D39" s="57"/>
      <c r="E39" s="58">
        <v>1</v>
      </c>
      <c r="F39" s="59"/>
      <c r="G39" s="59"/>
      <c r="H39" s="60"/>
      <c r="I39" s="60"/>
      <c r="J39" s="60"/>
      <c r="K39" s="60"/>
      <c r="L39" s="187"/>
      <c r="M39" s="188"/>
      <c r="N39" s="59"/>
      <c r="O39" s="59"/>
      <c r="P39" s="59">
        <v>0.008</v>
      </c>
      <c r="Q39" s="59"/>
      <c r="R39" s="59"/>
      <c r="S39" s="59"/>
      <c r="T39" s="59"/>
      <c r="U39" s="59"/>
      <c r="V39" s="92">
        <f t="shared" si="0"/>
        <v>0.008</v>
      </c>
      <c r="W39" s="93"/>
    </row>
    <row r="40" spans="1:23" ht="12.75">
      <c r="A40" s="56">
        <v>33</v>
      </c>
      <c r="B40" s="56" t="s">
        <v>327</v>
      </c>
      <c r="C40" s="56">
        <v>21</v>
      </c>
      <c r="D40" s="57"/>
      <c r="E40" s="58">
        <v>1</v>
      </c>
      <c r="F40" s="59"/>
      <c r="G40" s="59"/>
      <c r="H40" s="60"/>
      <c r="I40" s="60"/>
      <c r="J40" s="60"/>
      <c r="K40" s="60"/>
      <c r="L40" s="187"/>
      <c r="M40" s="188"/>
      <c r="N40" s="59"/>
      <c r="O40" s="59"/>
      <c r="P40" s="59">
        <v>0.008</v>
      </c>
      <c r="Q40" s="59"/>
      <c r="R40" s="59"/>
      <c r="S40" s="59"/>
      <c r="T40" s="59"/>
      <c r="U40" s="59"/>
      <c r="V40" s="92">
        <f t="shared" si="0"/>
        <v>0.008</v>
      </c>
      <c r="W40" s="93"/>
    </row>
    <row r="41" spans="1:23" ht="12.75">
      <c r="A41" s="56">
        <v>34</v>
      </c>
      <c r="B41" s="56" t="s">
        <v>327</v>
      </c>
      <c r="C41" s="56">
        <v>22</v>
      </c>
      <c r="D41" s="57"/>
      <c r="E41" s="58">
        <v>1</v>
      </c>
      <c r="F41" s="59"/>
      <c r="G41" s="59"/>
      <c r="H41" s="60"/>
      <c r="I41" s="60"/>
      <c r="J41" s="60"/>
      <c r="K41" s="60"/>
      <c r="L41" s="187"/>
      <c r="M41" s="188"/>
      <c r="N41" s="59"/>
      <c r="O41" s="59"/>
      <c r="P41" s="59">
        <v>0.008</v>
      </c>
      <c r="Q41" s="59"/>
      <c r="R41" s="59"/>
      <c r="S41" s="59"/>
      <c r="T41" s="59"/>
      <c r="U41" s="59"/>
      <c r="V41" s="92">
        <f t="shared" si="0"/>
        <v>0.008</v>
      </c>
      <c r="W41" s="93"/>
    </row>
    <row r="42" spans="1:23" ht="12.75">
      <c r="A42" s="56">
        <v>35</v>
      </c>
      <c r="B42" s="56" t="s">
        <v>327</v>
      </c>
      <c r="C42" s="56">
        <v>25</v>
      </c>
      <c r="D42" s="57"/>
      <c r="E42" s="58">
        <v>1</v>
      </c>
      <c r="F42" s="59"/>
      <c r="G42" s="59"/>
      <c r="H42" s="60"/>
      <c r="I42" s="60"/>
      <c r="J42" s="60"/>
      <c r="K42" s="60"/>
      <c r="L42" s="187"/>
      <c r="M42" s="188"/>
      <c r="N42" s="59"/>
      <c r="O42" s="59"/>
      <c r="P42" s="59">
        <v>0.008</v>
      </c>
      <c r="Q42" s="59"/>
      <c r="R42" s="59"/>
      <c r="S42" s="59"/>
      <c r="T42" s="59"/>
      <c r="U42" s="59"/>
      <c r="V42" s="92">
        <f t="shared" si="0"/>
        <v>0.008</v>
      </c>
      <c r="W42" s="93"/>
    </row>
    <row r="43" spans="1:23" ht="12.75">
      <c r="A43" s="56">
        <v>36</v>
      </c>
      <c r="B43" s="56" t="s">
        <v>327</v>
      </c>
      <c r="C43" s="56">
        <v>26</v>
      </c>
      <c r="D43" s="57"/>
      <c r="E43" s="58">
        <v>1</v>
      </c>
      <c r="F43" s="59"/>
      <c r="G43" s="59"/>
      <c r="H43" s="60"/>
      <c r="I43" s="60"/>
      <c r="J43" s="60"/>
      <c r="K43" s="60"/>
      <c r="L43" s="187"/>
      <c r="M43" s="188"/>
      <c r="N43" s="59"/>
      <c r="O43" s="59"/>
      <c r="P43" s="59">
        <v>0.008</v>
      </c>
      <c r="Q43" s="59"/>
      <c r="R43" s="59"/>
      <c r="S43" s="59"/>
      <c r="T43" s="59"/>
      <c r="U43" s="59"/>
      <c r="V43" s="92">
        <f t="shared" si="0"/>
        <v>0.008</v>
      </c>
      <c r="W43" s="93"/>
    </row>
    <row r="44" spans="1:23" ht="12.75">
      <c r="A44" s="56">
        <v>37</v>
      </c>
      <c r="B44" s="56" t="s">
        <v>327</v>
      </c>
      <c r="C44" s="56">
        <v>28</v>
      </c>
      <c r="D44" s="57"/>
      <c r="E44" s="58">
        <v>1</v>
      </c>
      <c r="F44" s="59"/>
      <c r="G44" s="59"/>
      <c r="H44" s="60"/>
      <c r="I44" s="60"/>
      <c r="J44" s="60"/>
      <c r="K44" s="60"/>
      <c r="L44" s="187"/>
      <c r="M44" s="188"/>
      <c r="N44" s="59"/>
      <c r="O44" s="59"/>
      <c r="P44" s="59">
        <v>0.008</v>
      </c>
      <c r="Q44" s="59"/>
      <c r="R44" s="59"/>
      <c r="S44" s="59"/>
      <c r="T44" s="59"/>
      <c r="U44" s="59"/>
      <c r="V44" s="92">
        <f t="shared" si="0"/>
        <v>0.008</v>
      </c>
      <c r="W44" s="93"/>
    </row>
    <row r="45" spans="1:23" ht="12.75">
      <c r="A45" s="56">
        <v>38</v>
      </c>
      <c r="B45" s="56" t="s">
        <v>327</v>
      </c>
      <c r="C45" s="56">
        <v>29</v>
      </c>
      <c r="D45" s="57"/>
      <c r="E45" s="58">
        <v>1</v>
      </c>
      <c r="F45" s="59"/>
      <c r="G45" s="59"/>
      <c r="H45" s="60"/>
      <c r="I45" s="60"/>
      <c r="J45" s="60"/>
      <c r="K45" s="60"/>
      <c r="L45" s="187"/>
      <c r="M45" s="188"/>
      <c r="N45" s="59"/>
      <c r="O45" s="59"/>
      <c r="P45" s="59">
        <v>0.008</v>
      </c>
      <c r="Q45" s="59"/>
      <c r="R45" s="59"/>
      <c r="S45" s="59"/>
      <c r="T45" s="59"/>
      <c r="U45" s="59"/>
      <c r="V45" s="92">
        <f t="shared" si="0"/>
        <v>0.008</v>
      </c>
      <c r="W45" s="93"/>
    </row>
    <row r="46" spans="1:23" ht="12.75">
      <c r="A46" s="56">
        <v>39</v>
      </c>
      <c r="B46" s="56" t="s">
        <v>327</v>
      </c>
      <c r="C46" s="56">
        <v>30</v>
      </c>
      <c r="D46" s="57"/>
      <c r="E46" s="58">
        <v>1</v>
      </c>
      <c r="F46" s="59"/>
      <c r="G46" s="59"/>
      <c r="H46" s="60"/>
      <c r="I46" s="60"/>
      <c r="J46" s="60"/>
      <c r="K46" s="60"/>
      <c r="L46" s="187"/>
      <c r="M46" s="188"/>
      <c r="N46" s="59"/>
      <c r="O46" s="59"/>
      <c r="P46" s="59">
        <v>0.008</v>
      </c>
      <c r="Q46" s="59"/>
      <c r="R46" s="59"/>
      <c r="S46" s="59"/>
      <c r="T46" s="59"/>
      <c r="U46" s="59"/>
      <c r="V46" s="92">
        <f t="shared" si="0"/>
        <v>0.008</v>
      </c>
      <c r="W46" s="93"/>
    </row>
    <row r="47" spans="1:23" ht="12.75">
      <c r="A47" s="56">
        <v>40</v>
      </c>
      <c r="B47" s="56" t="s">
        <v>327</v>
      </c>
      <c r="C47" s="56">
        <v>32</v>
      </c>
      <c r="D47" s="57"/>
      <c r="E47" s="58">
        <v>1</v>
      </c>
      <c r="F47" s="59"/>
      <c r="G47" s="59"/>
      <c r="H47" s="60"/>
      <c r="I47" s="60"/>
      <c r="J47" s="60"/>
      <c r="K47" s="60"/>
      <c r="L47" s="187"/>
      <c r="M47" s="188"/>
      <c r="N47" s="59"/>
      <c r="O47" s="59"/>
      <c r="P47" s="59">
        <v>0.008</v>
      </c>
      <c r="Q47" s="59"/>
      <c r="R47" s="59"/>
      <c r="S47" s="59"/>
      <c r="T47" s="59"/>
      <c r="U47" s="59"/>
      <c r="V47" s="92">
        <f t="shared" si="0"/>
        <v>0.008</v>
      </c>
      <c r="W47" s="93"/>
    </row>
    <row r="48" spans="1:23" ht="12.75">
      <c r="A48" s="56">
        <v>41</v>
      </c>
      <c r="B48" s="56" t="s">
        <v>327</v>
      </c>
      <c r="C48" s="56">
        <v>33</v>
      </c>
      <c r="D48" s="57"/>
      <c r="E48" s="58">
        <v>1</v>
      </c>
      <c r="F48" s="59"/>
      <c r="G48" s="59"/>
      <c r="H48" s="60"/>
      <c r="I48" s="60"/>
      <c r="J48" s="60"/>
      <c r="K48" s="60"/>
      <c r="L48" s="187"/>
      <c r="M48" s="188"/>
      <c r="N48" s="59"/>
      <c r="O48" s="59"/>
      <c r="P48" s="59">
        <v>0.008</v>
      </c>
      <c r="Q48" s="59"/>
      <c r="R48" s="59"/>
      <c r="S48" s="59"/>
      <c r="T48" s="59"/>
      <c r="U48" s="59"/>
      <c r="V48" s="92">
        <f t="shared" si="0"/>
        <v>0.008</v>
      </c>
      <c r="W48" s="93"/>
    </row>
    <row r="49" spans="1:23" ht="12.75">
      <c r="A49" s="56">
        <v>42</v>
      </c>
      <c r="B49" s="56" t="s">
        <v>327</v>
      </c>
      <c r="C49" s="56">
        <v>34</v>
      </c>
      <c r="D49" s="57"/>
      <c r="E49" s="58">
        <v>1</v>
      </c>
      <c r="F49" s="59"/>
      <c r="G49" s="59"/>
      <c r="H49" s="60"/>
      <c r="I49" s="60"/>
      <c r="J49" s="60"/>
      <c r="K49" s="60"/>
      <c r="L49" s="187"/>
      <c r="M49" s="188"/>
      <c r="N49" s="59"/>
      <c r="O49" s="59"/>
      <c r="P49" s="59">
        <v>0.008</v>
      </c>
      <c r="Q49" s="59"/>
      <c r="R49" s="59"/>
      <c r="S49" s="59"/>
      <c r="T49" s="59"/>
      <c r="U49" s="59"/>
      <c r="V49" s="92">
        <f t="shared" si="0"/>
        <v>0.008</v>
      </c>
      <c r="W49" s="93"/>
    </row>
    <row r="50" spans="1:23" ht="12.75">
      <c r="A50" s="56">
        <v>43</v>
      </c>
      <c r="B50" s="56" t="s">
        <v>327</v>
      </c>
      <c r="C50" s="56">
        <v>35</v>
      </c>
      <c r="D50" s="57"/>
      <c r="E50" s="58">
        <v>1</v>
      </c>
      <c r="F50" s="59"/>
      <c r="G50" s="59"/>
      <c r="H50" s="60"/>
      <c r="I50" s="60"/>
      <c r="J50" s="60"/>
      <c r="K50" s="60"/>
      <c r="L50" s="187"/>
      <c r="M50" s="188"/>
      <c r="N50" s="59"/>
      <c r="O50" s="59"/>
      <c r="P50" s="59">
        <v>0.008</v>
      </c>
      <c r="Q50" s="59"/>
      <c r="R50" s="59"/>
      <c r="S50" s="59"/>
      <c r="T50" s="59"/>
      <c r="U50" s="59"/>
      <c r="V50" s="92">
        <f t="shared" si="0"/>
        <v>0.008</v>
      </c>
      <c r="W50" s="93"/>
    </row>
    <row r="51" spans="1:23" ht="12.75">
      <c r="A51" s="56">
        <v>44</v>
      </c>
      <c r="B51" s="56" t="s">
        <v>327</v>
      </c>
      <c r="C51" s="56">
        <v>36</v>
      </c>
      <c r="D51" s="57"/>
      <c r="E51" s="58">
        <v>1</v>
      </c>
      <c r="F51" s="59"/>
      <c r="G51" s="59"/>
      <c r="H51" s="60"/>
      <c r="I51" s="60"/>
      <c r="J51" s="60"/>
      <c r="K51" s="60"/>
      <c r="L51" s="187"/>
      <c r="M51" s="188"/>
      <c r="N51" s="59"/>
      <c r="O51" s="59"/>
      <c r="P51" s="59">
        <v>0.008</v>
      </c>
      <c r="Q51" s="59"/>
      <c r="R51" s="59"/>
      <c r="S51" s="59"/>
      <c r="T51" s="59"/>
      <c r="U51" s="59"/>
      <c r="V51" s="92">
        <f t="shared" si="0"/>
        <v>0.008</v>
      </c>
      <c r="W51" s="93"/>
    </row>
    <row r="52" spans="1:23" ht="12.75">
      <c r="A52" s="56">
        <v>45</v>
      </c>
      <c r="B52" s="56" t="s">
        <v>327</v>
      </c>
      <c r="C52" s="56">
        <v>37</v>
      </c>
      <c r="D52" s="57"/>
      <c r="E52" s="58">
        <v>1</v>
      </c>
      <c r="F52" s="59"/>
      <c r="G52" s="59"/>
      <c r="H52" s="60"/>
      <c r="I52" s="60"/>
      <c r="J52" s="60"/>
      <c r="K52" s="60"/>
      <c r="L52" s="187"/>
      <c r="M52" s="188"/>
      <c r="N52" s="59"/>
      <c r="O52" s="59"/>
      <c r="P52" s="59">
        <v>0.008</v>
      </c>
      <c r="Q52" s="59"/>
      <c r="R52" s="59"/>
      <c r="S52" s="59"/>
      <c r="T52" s="59"/>
      <c r="U52" s="59"/>
      <c r="V52" s="92">
        <f t="shared" si="0"/>
        <v>0.008</v>
      </c>
      <c r="W52" s="93"/>
    </row>
    <row r="53" spans="1:23" ht="12.75">
      <c r="A53" s="56">
        <v>46</v>
      </c>
      <c r="B53" s="56" t="s">
        <v>327</v>
      </c>
      <c r="C53" s="56">
        <v>38</v>
      </c>
      <c r="D53" s="57"/>
      <c r="E53" s="58">
        <v>1</v>
      </c>
      <c r="F53" s="59"/>
      <c r="G53" s="59"/>
      <c r="H53" s="60"/>
      <c r="I53" s="60"/>
      <c r="J53" s="60"/>
      <c r="K53" s="60"/>
      <c r="L53" s="187"/>
      <c r="M53" s="188"/>
      <c r="N53" s="59"/>
      <c r="O53" s="59"/>
      <c r="P53" s="59">
        <v>0.008</v>
      </c>
      <c r="Q53" s="59"/>
      <c r="R53" s="59"/>
      <c r="S53" s="59"/>
      <c r="T53" s="59"/>
      <c r="U53" s="59"/>
      <c r="V53" s="92">
        <f t="shared" si="0"/>
        <v>0.008</v>
      </c>
      <c r="W53" s="93"/>
    </row>
    <row r="54" spans="1:23" ht="12.75">
      <c r="A54" s="56">
        <v>47</v>
      </c>
      <c r="B54" s="56" t="s">
        <v>327</v>
      </c>
      <c r="C54" s="56">
        <v>39</v>
      </c>
      <c r="D54" s="57"/>
      <c r="E54" s="58">
        <v>1</v>
      </c>
      <c r="F54" s="59"/>
      <c r="G54" s="59"/>
      <c r="H54" s="60"/>
      <c r="I54" s="60"/>
      <c r="J54" s="60"/>
      <c r="K54" s="60"/>
      <c r="L54" s="187"/>
      <c r="M54" s="188"/>
      <c r="N54" s="59"/>
      <c r="O54" s="59"/>
      <c r="P54" s="59">
        <v>0.008</v>
      </c>
      <c r="Q54" s="59"/>
      <c r="R54" s="59"/>
      <c r="S54" s="59"/>
      <c r="T54" s="59"/>
      <c r="U54" s="59"/>
      <c r="V54" s="92">
        <f t="shared" si="0"/>
        <v>0.008</v>
      </c>
      <c r="W54" s="93"/>
    </row>
    <row r="55" spans="1:23" ht="12.75">
      <c r="A55" s="56">
        <v>48</v>
      </c>
      <c r="B55" s="56" t="s">
        <v>327</v>
      </c>
      <c r="C55" s="56">
        <v>42</v>
      </c>
      <c r="D55" s="57"/>
      <c r="E55" s="58">
        <v>1</v>
      </c>
      <c r="F55" s="59"/>
      <c r="G55" s="59"/>
      <c r="H55" s="60"/>
      <c r="I55" s="60"/>
      <c r="J55" s="60"/>
      <c r="K55" s="60"/>
      <c r="L55" s="187"/>
      <c r="M55" s="188"/>
      <c r="N55" s="59"/>
      <c r="O55" s="59"/>
      <c r="P55" s="59">
        <v>0.008</v>
      </c>
      <c r="Q55" s="59"/>
      <c r="R55" s="59"/>
      <c r="S55" s="59"/>
      <c r="T55" s="59"/>
      <c r="U55" s="59"/>
      <c r="V55" s="92">
        <f t="shared" si="0"/>
        <v>0.008</v>
      </c>
      <c r="W55" s="93"/>
    </row>
    <row r="56" spans="1:23" ht="12.75">
      <c r="A56" s="56">
        <v>49</v>
      </c>
      <c r="B56" s="56" t="s">
        <v>329</v>
      </c>
      <c r="C56" s="56">
        <v>99</v>
      </c>
      <c r="D56" s="57"/>
      <c r="E56" s="58">
        <v>1</v>
      </c>
      <c r="F56" s="59"/>
      <c r="G56" s="59"/>
      <c r="H56" s="60"/>
      <c r="I56" s="60"/>
      <c r="J56" s="60"/>
      <c r="K56" s="60"/>
      <c r="L56" s="187"/>
      <c r="M56" s="188"/>
      <c r="N56" s="59"/>
      <c r="O56" s="59"/>
      <c r="P56" s="59">
        <v>0.008</v>
      </c>
      <c r="Q56" s="59"/>
      <c r="R56" s="59"/>
      <c r="S56" s="59"/>
      <c r="T56" s="59"/>
      <c r="U56" s="59"/>
      <c r="V56" s="92">
        <f t="shared" si="0"/>
        <v>0.008</v>
      </c>
      <c r="W56" s="93"/>
    </row>
    <row r="57" spans="1:23" ht="12.75">
      <c r="A57" s="56">
        <v>50</v>
      </c>
      <c r="B57" s="61" t="s">
        <v>330</v>
      </c>
      <c r="C57" s="56">
        <v>1</v>
      </c>
      <c r="D57" s="61"/>
      <c r="E57" s="58">
        <v>1</v>
      </c>
      <c r="F57" s="59"/>
      <c r="G57" s="59"/>
      <c r="H57" s="60"/>
      <c r="I57" s="60"/>
      <c r="J57" s="60"/>
      <c r="K57" s="60"/>
      <c r="L57" s="187"/>
      <c r="M57" s="188"/>
      <c r="N57" s="59"/>
      <c r="O57" s="59"/>
      <c r="P57" s="59">
        <v>0.008</v>
      </c>
      <c r="Q57" s="59"/>
      <c r="R57" s="59"/>
      <c r="S57" s="59"/>
      <c r="T57" s="59"/>
      <c r="U57" s="59"/>
      <c r="V57" s="92">
        <f t="shared" si="0"/>
        <v>0.008</v>
      </c>
      <c r="W57" s="93"/>
    </row>
    <row r="58" spans="1:23" ht="12.75">
      <c r="A58" s="56">
        <v>51</v>
      </c>
      <c r="B58" s="61" t="s">
        <v>330</v>
      </c>
      <c r="C58" s="56">
        <v>2</v>
      </c>
      <c r="D58" s="61"/>
      <c r="E58" s="58">
        <v>1</v>
      </c>
      <c r="F58" s="59"/>
      <c r="G58" s="59"/>
      <c r="H58" s="60"/>
      <c r="I58" s="60"/>
      <c r="J58" s="60"/>
      <c r="K58" s="60"/>
      <c r="L58" s="187"/>
      <c r="M58" s="188"/>
      <c r="N58" s="59"/>
      <c r="O58" s="59"/>
      <c r="P58" s="59">
        <v>0.008</v>
      </c>
      <c r="Q58" s="59"/>
      <c r="R58" s="59"/>
      <c r="S58" s="59"/>
      <c r="T58" s="59"/>
      <c r="U58" s="59"/>
      <c r="V58" s="92">
        <f t="shared" si="0"/>
        <v>0.008</v>
      </c>
      <c r="W58" s="93"/>
    </row>
    <row r="59" spans="1:23" ht="12.75">
      <c r="A59" s="56">
        <v>52</v>
      </c>
      <c r="B59" s="61" t="s">
        <v>330</v>
      </c>
      <c r="C59" s="56" t="s">
        <v>288</v>
      </c>
      <c r="D59" s="61"/>
      <c r="E59" s="58">
        <v>1</v>
      </c>
      <c r="F59" s="59"/>
      <c r="G59" s="59"/>
      <c r="H59" s="60"/>
      <c r="I59" s="60"/>
      <c r="J59" s="60"/>
      <c r="K59" s="60"/>
      <c r="L59" s="187"/>
      <c r="M59" s="188"/>
      <c r="N59" s="59"/>
      <c r="O59" s="59"/>
      <c r="P59" s="59">
        <v>0.008</v>
      </c>
      <c r="Q59" s="59"/>
      <c r="R59" s="59"/>
      <c r="S59" s="59"/>
      <c r="T59" s="59"/>
      <c r="U59" s="59"/>
      <c r="V59" s="92">
        <f t="shared" si="0"/>
        <v>0.008</v>
      </c>
      <c r="W59" s="93"/>
    </row>
    <row r="60" spans="1:23" ht="12.75">
      <c r="A60" s="56">
        <v>53</v>
      </c>
      <c r="B60" s="61" t="s">
        <v>330</v>
      </c>
      <c r="C60" s="56">
        <v>8</v>
      </c>
      <c r="D60" s="61"/>
      <c r="E60" s="58">
        <v>1</v>
      </c>
      <c r="F60" s="59"/>
      <c r="G60" s="59"/>
      <c r="H60" s="60"/>
      <c r="I60" s="60"/>
      <c r="J60" s="60"/>
      <c r="K60" s="60"/>
      <c r="L60" s="187"/>
      <c r="M60" s="188"/>
      <c r="N60" s="59"/>
      <c r="O60" s="59"/>
      <c r="P60" s="59">
        <v>0.008</v>
      </c>
      <c r="Q60" s="59"/>
      <c r="R60" s="59"/>
      <c r="S60" s="59"/>
      <c r="T60" s="59"/>
      <c r="U60" s="59"/>
      <c r="V60" s="92">
        <f t="shared" si="0"/>
        <v>0.008</v>
      </c>
      <c r="W60" s="93"/>
    </row>
    <row r="61" spans="1:23" ht="12.75">
      <c r="A61" s="56">
        <v>54</v>
      </c>
      <c r="B61" s="61" t="s">
        <v>330</v>
      </c>
      <c r="C61" s="56">
        <v>9</v>
      </c>
      <c r="D61" s="61"/>
      <c r="E61" s="58">
        <v>1</v>
      </c>
      <c r="F61" s="59"/>
      <c r="G61" s="59"/>
      <c r="H61" s="60"/>
      <c r="I61" s="60"/>
      <c r="J61" s="60"/>
      <c r="K61" s="60"/>
      <c r="L61" s="187"/>
      <c r="M61" s="188"/>
      <c r="N61" s="59"/>
      <c r="O61" s="59"/>
      <c r="P61" s="59">
        <v>0.008</v>
      </c>
      <c r="Q61" s="59"/>
      <c r="R61" s="59"/>
      <c r="S61" s="59"/>
      <c r="T61" s="59"/>
      <c r="U61" s="59"/>
      <c r="V61" s="92">
        <f t="shared" si="0"/>
        <v>0.008</v>
      </c>
      <c r="W61" s="93"/>
    </row>
    <row r="62" spans="1:23" ht="12.75">
      <c r="A62" s="56">
        <v>55</v>
      </c>
      <c r="B62" s="61" t="s">
        <v>330</v>
      </c>
      <c r="C62" s="56">
        <v>11</v>
      </c>
      <c r="D62" s="61"/>
      <c r="E62" s="58">
        <v>1</v>
      </c>
      <c r="F62" s="59"/>
      <c r="G62" s="59"/>
      <c r="H62" s="60"/>
      <c r="I62" s="60"/>
      <c r="J62" s="60"/>
      <c r="K62" s="60"/>
      <c r="L62" s="187"/>
      <c r="M62" s="188"/>
      <c r="N62" s="59"/>
      <c r="O62" s="59"/>
      <c r="P62" s="59">
        <v>0.008</v>
      </c>
      <c r="Q62" s="59"/>
      <c r="R62" s="59"/>
      <c r="S62" s="59"/>
      <c r="T62" s="59"/>
      <c r="U62" s="59"/>
      <c r="V62" s="92">
        <f t="shared" si="0"/>
        <v>0.008</v>
      </c>
      <c r="W62" s="93"/>
    </row>
    <row r="63" spans="1:23" ht="12.75">
      <c r="A63" s="56">
        <v>56</v>
      </c>
      <c r="B63" s="61" t="s">
        <v>330</v>
      </c>
      <c r="C63" s="56">
        <v>12</v>
      </c>
      <c r="D63" s="61"/>
      <c r="E63" s="58">
        <v>1</v>
      </c>
      <c r="F63" s="59"/>
      <c r="G63" s="59"/>
      <c r="H63" s="60"/>
      <c r="I63" s="60"/>
      <c r="J63" s="60"/>
      <c r="K63" s="60"/>
      <c r="L63" s="187"/>
      <c r="M63" s="188"/>
      <c r="N63" s="59"/>
      <c r="O63" s="59"/>
      <c r="P63" s="59">
        <v>0.008</v>
      </c>
      <c r="Q63" s="59"/>
      <c r="R63" s="59"/>
      <c r="S63" s="59"/>
      <c r="T63" s="59"/>
      <c r="U63" s="59"/>
      <c r="V63" s="92">
        <f t="shared" si="0"/>
        <v>0.008</v>
      </c>
      <c r="W63" s="93"/>
    </row>
    <row r="64" spans="1:23" ht="12.75">
      <c r="A64" s="56">
        <v>57</v>
      </c>
      <c r="B64" s="61" t="s">
        <v>330</v>
      </c>
      <c r="C64" s="56">
        <v>15</v>
      </c>
      <c r="D64" s="61"/>
      <c r="E64" s="58">
        <v>1</v>
      </c>
      <c r="F64" s="59"/>
      <c r="G64" s="59"/>
      <c r="H64" s="60"/>
      <c r="I64" s="60"/>
      <c r="J64" s="60"/>
      <c r="K64" s="60"/>
      <c r="L64" s="187"/>
      <c r="M64" s="188"/>
      <c r="N64" s="59"/>
      <c r="O64" s="59"/>
      <c r="P64" s="59">
        <v>0.008</v>
      </c>
      <c r="Q64" s="59"/>
      <c r="R64" s="59"/>
      <c r="S64" s="59"/>
      <c r="T64" s="59"/>
      <c r="U64" s="59"/>
      <c r="V64" s="92">
        <f t="shared" si="0"/>
        <v>0.008</v>
      </c>
      <c r="W64" s="93"/>
    </row>
    <row r="65" spans="1:23" ht="12.75">
      <c r="A65" s="56">
        <v>58</v>
      </c>
      <c r="B65" s="61" t="s">
        <v>330</v>
      </c>
      <c r="C65" s="56">
        <v>18</v>
      </c>
      <c r="D65" s="61"/>
      <c r="E65" s="58">
        <v>1</v>
      </c>
      <c r="F65" s="59"/>
      <c r="G65" s="59"/>
      <c r="H65" s="60"/>
      <c r="I65" s="60"/>
      <c r="J65" s="60"/>
      <c r="K65" s="60"/>
      <c r="L65" s="187"/>
      <c r="M65" s="188"/>
      <c r="N65" s="59"/>
      <c r="O65" s="59"/>
      <c r="P65" s="59">
        <v>0.008</v>
      </c>
      <c r="Q65" s="59"/>
      <c r="R65" s="59"/>
      <c r="S65" s="59"/>
      <c r="T65" s="59"/>
      <c r="U65" s="59"/>
      <c r="V65" s="92">
        <f t="shared" si="0"/>
        <v>0.008</v>
      </c>
      <c r="W65" s="93"/>
    </row>
    <row r="66" spans="1:23" ht="12.75">
      <c r="A66" s="56">
        <v>59</v>
      </c>
      <c r="B66" s="56" t="s">
        <v>331</v>
      </c>
      <c r="C66" s="56">
        <v>1</v>
      </c>
      <c r="D66" s="61"/>
      <c r="E66" s="58">
        <v>1</v>
      </c>
      <c r="F66" s="59"/>
      <c r="G66" s="59"/>
      <c r="H66" s="60"/>
      <c r="I66" s="60"/>
      <c r="J66" s="60"/>
      <c r="K66" s="60"/>
      <c r="L66" s="187"/>
      <c r="M66" s="188"/>
      <c r="N66" s="59"/>
      <c r="O66" s="59"/>
      <c r="P66" s="59">
        <v>0.008</v>
      </c>
      <c r="Q66" s="59"/>
      <c r="R66" s="59"/>
      <c r="S66" s="59"/>
      <c r="T66" s="59"/>
      <c r="U66" s="59"/>
      <c r="V66" s="92">
        <f t="shared" si="0"/>
        <v>0.008</v>
      </c>
      <c r="W66" s="93"/>
    </row>
    <row r="67" spans="1:23" ht="12.75">
      <c r="A67" s="56">
        <v>60</v>
      </c>
      <c r="B67" s="56" t="s">
        <v>331</v>
      </c>
      <c r="C67" s="56">
        <v>3</v>
      </c>
      <c r="D67" s="61"/>
      <c r="E67" s="58">
        <v>1</v>
      </c>
      <c r="F67" s="59"/>
      <c r="G67" s="59"/>
      <c r="H67" s="60"/>
      <c r="I67" s="60"/>
      <c r="J67" s="60"/>
      <c r="K67" s="60"/>
      <c r="L67" s="187"/>
      <c r="M67" s="188"/>
      <c r="N67" s="59"/>
      <c r="O67" s="59"/>
      <c r="P67" s="59">
        <v>0.008</v>
      </c>
      <c r="Q67" s="59"/>
      <c r="R67" s="59"/>
      <c r="S67" s="59"/>
      <c r="T67" s="59"/>
      <c r="U67" s="59"/>
      <c r="V67" s="92">
        <f t="shared" si="0"/>
        <v>0.008</v>
      </c>
      <c r="W67" s="93"/>
    </row>
    <row r="68" spans="1:23" ht="12.75">
      <c r="A68" s="56">
        <v>61</v>
      </c>
      <c r="B68" s="56" t="s">
        <v>331</v>
      </c>
      <c r="C68" s="56">
        <v>5</v>
      </c>
      <c r="D68" s="61"/>
      <c r="E68" s="58">
        <v>1</v>
      </c>
      <c r="F68" s="59"/>
      <c r="G68" s="59"/>
      <c r="H68" s="60"/>
      <c r="I68" s="60"/>
      <c r="J68" s="60"/>
      <c r="K68" s="60"/>
      <c r="L68" s="187"/>
      <c r="M68" s="188"/>
      <c r="N68" s="59"/>
      <c r="O68" s="59"/>
      <c r="P68" s="59">
        <v>0.008</v>
      </c>
      <c r="Q68" s="59"/>
      <c r="R68" s="59"/>
      <c r="S68" s="59"/>
      <c r="T68" s="59"/>
      <c r="U68" s="59"/>
      <c r="V68" s="92">
        <f t="shared" si="0"/>
        <v>0.008</v>
      </c>
      <c r="W68" s="93"/>
    </row>
    <row r="69" spans="1:23" ht="12.75">
      <c r="A69" s="56">
        <v>62</v>
      </c>
      <c r="B69" s="56" t="s">
        <v>331</v>
      </c>
      <c r="C69" s="56">
        <v>7</v>
      </c>
      <c r="D69" s="61"/>
      <c r="E69" s="58">
        <v>1</v>
      </c>
      <c r="F69" s="59"/>
      <c r="G69" s="59"/>
      <c r="H69" s="60"/>
      <c r="I69" s="60"/>
      <c r="J69" s="60"/>
      <c r="K69" s="60"/>
      <c r="L69" s="187"/>
      <c r="M69" s="188"/>
      <c r="N69" s="59"/>
      <c r="O69" s="59"/>
      <c r="P69" s="59">
        <v>0.008</v>
      </c>
      <c r="Q69" s="59"/>
      <c r="R69" s="59"/>
      <c r="S69" s="59"/>
      <c r="T69" s="59"/>
      <c r="U69" s="59"/>
      <c r="V69" s="92">
        <f t="shared" si="0"/>
        <v>0.008</v>
      </c>
      <c r="W69" s="93"/>
    </row>
    <row r="70" spans="1:23" ht="12.75">
      <c r="A70" s="56">
        <v>63</v>
      </c>
      <c r="B70" s="56" t="s">
        <v>331</v>
      </c>
      <c r="C70" s="56">
        <v>9</v>
      </c>
      <c r="D70" s="61"/>
      <c r="E70" s="58">
        <v>1</v>
      </c>
      <c r="F70" s="59"/>
      <c r="G70" s="59"/>
      <c r="H70" s="60"/>
      <c r="I70" s="60"/>
      <c r="J70" s="60"/>
      <c r="K70" s="60"/>
      <c r="L70" s="187"/>
      <c r="M70" s="188"/>
      <c r="N70" s="59"/>
      <c r="O70" s="59"/>
      <c r="P70" s="59">
        <v>0.008</v>
      </c>
      <c r="Q70" s="59"/>
      <c r="R70" s="59"/>
      <c r="S70" s="59"/>
      <c r="T70" s="59"/>
      <c r="U70" s="59"/>
      <c r="V70" s="92">
        <f t="shared" si="0"/>
        <v>0.008</v>
      </c>
      <c r="W70" s="93"/>
    </row>
    <row r="71" spans="1:23" ht="12.75">
      <c r="A71" s="56">
        <v>64</v>
      </c>
      <c r="B71" s="61" t="s">
        <v>332</v>
      </c>
      <c r="C71" s="56">
        <v>3</v>
      </c>
      <c r="D71" s="61"/>
      <c r="E71" s="58">
        <v>1</v>
      </c>
      <c r="F71" s="59"/>
      <c r="G71" s="59"/>
      <c r="H71" s="60"/>
      <c r="I71" s="60"/>
      <c r="J71" s="60"/>
      <c r="K71" s="60"/>
      <c r="L71" s="187"/>
      <c r="M71" s="188"/>
      <c r="N71" s="59"/>
      <c r="O71" s="59"/>
      <c r="P71" s="59">
        <v>0.008</v>
      </c>
      <c r="Q71" s="59"/>
      <c r="R71" s="59"/>
      <c r="S71" s="59"/>
      <c r="T71" s="59"/>
      <c r="U71" s="59"/>
      <c r="V71" s="92">
        <f t="shared" si="0"/>
        <v>0.008</v>
      </c>
      <c r="W71" s="93"/>
    </row>
    <row r="72" spans="1:23" ht="12.75">
      <c r="A72" s="56">
        <v>65</v>
      </c>
      <c r="B72" s="61" t="s">
        <v>333</v>
      </c>
      <c r="C72" s="56">
        <v>13</v>
      </c>
      <c r="D72" s="61"/>
      <c r="E72" s="58">
        <v>1</v>
      </c>
      <c r="F72" s="59"/>
      <c r="G72" s="59"/>
      <c r="H72" s="60"/>
      <c r="I72" s="60"/>
      <c r="J72" s="60"/>
      <c r="K72" s="60"/>
      <c r="L72" s="187"/>
      <c r="M72" s="188"/>
      <c r="N72" s="59"/>
      <c r="O72" s="59"/>
      <c r="P72" s="59">
        <v>0.008</v>
      </c>
      <c r="Q72" s="59"/>
      <c r="R72" s="59"/>
      <c r="S72" s="59"/>
      <c r="T72" s="59"/>
      <c r="U72" s="59"/>
      <c r="V72" s="92">
        <f t="shared" si="0"/>
        <v>0.008</v>
      </c>
      <c r="W72" s="93"/>
    </row>
    <row r="73" spans="1:23" ht="12.75">
      <c r="A73" s="56">
        <v>66</v>
      </c>
      <c r="B73" s="61" t="s">
        <v>333</v>
      </c>
      <c r="C73" s="56">
        <v>19</v>
      </c>
      <c r="D73" s="61"/>
      <c r="E73" s="58">
        <v>1</v>
      </c>
      <c r="F73" s="59"/>
      <c r="G73" s="59"/>
      <c r="H73" s="60"/>
      <c r="I73" s="60"/>
      <c r="J73" s="60"/>
      <c r="K73" s="60"/>
      <c r="L73" s="187"/>
      <c r="M73" s="188"/>
      <c r="N73" s="59"/>
      <c r="O73" s="59"/>
      <c r="P73" s="59">
        <v>0.008</v>
      </c>
      <c r="Q73" s="59"/>
      <c r="R73" s="59"/>
      <c r="S73" s="59"/>
      <c r="T73" s="59"/>
      <c r="U73" s="59"/>
      <c r="V73" s="92">
        <f aca="true" t="shared" si="1" ref="V73:V86">SUM(F73:U73)</f>
        <v>0.008</v>
      </c>
      <c r="W73" s="93"/>
    </row>
    <row r="74" spans="1:23" ht="12.75">
      <c r="A74" s="56">
        <v>67</v>
      </c>
      <c r="B74" s="61" t="s">
        <v>334</v>
      </c>
      <c r="C74" s="56">
        <v>1</v>
      </c>
      <c r="D74" s="61"/>
      <c r="E74" s="58">
        <v>1</v>
      </c>
      <c r="F74" s="59"/>
      <c r="G74" s="59"/>
      <c r="H74" s="60"/>
      <c r="I74" s="60"/>
      <c r="J74" s="60"/>
      <c r="K74" s="60"/>
      <c r="L74" s="187"/>
      <c r="M74" s="188"/>
      <c r="N74" s="59"/>
      <c r="O74" s="59"/>
      <c r="P74" s="59">
        <v>0.008</v>
      </c>
      <c r="Q74" s="59"/>
      <c r="R74" s="59"/>
      <c r="S74" s="59"/>
      <c r="T74" s="59"/>
      <c r="U74" s="59"/>
      <c r="V74" s="92">
        <f t="shared" si="1"/>
        <v>0.008</v>
      </c>
      <c r="W74" s="93"/>
    </row>
    <row r="75" spans="1:23" ht="12.75">
      <c r="A75" s="56">
        <v>68</v>
      </c>
      <c r="B75" s="61" t="s">
        <v>334</v>
      </c>
      <c r="C75" s="56">
        <v>6</v>
      </c>
      <c r="D75" s="61"/>
      <c r="E75" s="58">
        <v>1</v>
      </c>
      <c r="F75" s="59"/>
      <c r="G75" s="59"/>
      <c r="H75" s="60"/>
      <c r="I75" s="60"/>
      <c r="J75" s="60"/>
      <c r="K75" s="60"/>
      <c r="L75" s="187"/>
      <c r="M75" s="188"/>
      <c r="N75" s="59"/>
      <c r="O75" s="59"/>
      <c r="P75" s="59">
        <v>0.008</v>
      </c>
      <c r="Q75" s="59"/>
      <c r="R75" s="59"/>
      <c r="S75" s="59"/>
      <c r="T75" s="59"/>
      <c r="U75" s="59"/>
      <c r="V75" s="92">
        <f t="shared" si="1"/>
        <v>0.008</v>
      </c>
      <c r="W75" s="93"/>
    </row>
    <row r="76" spans="1:23" ht="12.75">
      <c r="A76" s="56">
        <v>69</v>
      </c>
      <c r="B76" s="61" t="s">
        <v>335</v>
      </c>
      <c r="C76" s="56">
        <v>3</v>
      </c>
      <c r="D76" s="61"/>
      <c r="E76" s="58">
        <v>1</v>
      </c>
      <c r="F76" s="59"/>
      <c r="G76" s="59"/>
      <c r="H76" s="60"/>
      <c r="I76" s="60"/>
      <c r="J76" s="60"/>
      <c r="K76" s="60"/>
      <c r="L76" s="187"/>
      <c r="M76" s="188"/>
      <c r="N76" s="59"/>
      <c r="O76" s="59"/>
      <c r="P76" s="59">
        <v>0.008</v>
      </c>
      <c r="Q76" s="59"/>
      <c r="R76" s="59"/>
      <c r="S76" s="59"/>
      <c r="T76" s="59"/>
      <c r="U76" s="59"/>
      <c r="V76" s="92">
        <f t="shared" si="1"/>
        <v>0.008</v>
      </c>
      <c r="W76" s="93"/>
    </row>
    <row r="77" spans="1:23" ht="12.75">
      <c r="A77" s="56">
        <v>70</v>
      </c>
      <c r="B77" s="61" t="s">
        <v>336</v>
      </c>
      <c r="C77" s="56">
        <v>23</v>
      </c>
      <c r="D77" s="61"/>
      <c r="E77" s="58">
        <v>1</v>
      </c>
      <c r="F77" s="59"/>
      <c r="G77" s="59"/>
      <c r="H77" s="60"/>
      <c r="I77" s="60"/>
      <c r="J77" s="60"/>
      <c r="K77" s="60"/>
      <c r="L77" s="187"/>
      <c r="M77" s="188"/>
      <c r="N77" s="59"/>
      <c r="O77" s="59"/>
      <c r="P77" s="59">
        <v>0.008</v>
      </c>
      <c r="Q77" s="59"/>
      <c r="R77" s="59"/>
      <c r="S77" s="59"/>
      <c r="T77" s="59"/>
      <c r="U77" s="59"/>
      <c r="V77" s="92">
        <f t="shared" si="1"/>
        <v>0.008</v>
      </c>
      <c r="W77" s="93"/>
    </row>
    <row r="78" spans="1:23" ht="12.75">
      <c r="A78" s="56">
        <v>71</v>
      </c>
      <c r="B78" s="61" t="s">
        <v>337</v>
      </c>
      <c r="C78" s="56">
        <v>5</v>
      </c>
      <c r="D78" s="61"/>
      <c r="E78" s="58">
        <v>1</v>
      </c>
      <c r="F78" s="59"/>
      <c r="G78" s="59"/>
      <c r="H78" s="60"/>
      <c r="I78" s="60"/>
      <c r="J78" s="60"/>
      <c r="K78" s="60"/>
      <c r="L78" s="187"/>
      <c r="M78" s="188"/>
      <c r="N78" s="59"/>
      <c r="O78" s="59"/>
      <c r="P78" s="59">
        <v>0.008</v>
      </c>
      <c r="Q78" s="59"/>
      <c r="R78" s="59"/>
      <c r="S78" s="59"/>
      <c r="T78" s="59"/>
      <c r="U78" s="59"/>
      <c r="V78" s="92">
        <f t="shared" si="1"/>
        <v>0.008</v>
      </c>
      <c r="W78" s="93"/>
    </row>
    <row r="79" spans="1:23" ht="12.75">
      <c r="A79" s="56">
        <v>72</v>
      </c>
      <c r="B79" s="61" t="s">
        <v>338</v>
      </c>
      <c r="C79" s="56">
        <v>1</v>
      </c>
      <c r="D79" s="61"/>
      <c r="E79" s="58">
        <v>1</v>
      </c>
      <c r="F79" s="59"/>
      <c r="G79" s="59"/>
      <c r="H79" s="60"/>
      <c r="I79" s="60"/>
      <c r="J79" s="60"/>
      <c r="K79" s="60"/>
      <c r="L79" s="187"/>
      <c r="M79" s="188"/>
      <c r="N79" s="59"/>
      <c r="O79" s="59"/>
      <c r="P79" s="59">
        <v>0.008</v>
      </c>
      <c r="Q79" s="59"/>
      <c r="R79" s="59"/>
      <c r="S79" s="59"/>
      <c r="T79" s="59"/>
      <c r="U79" s="59"/>
      <c r="V79" s="92">
        <f t="shared" si="1"/>
        <v>0.008</v>
      </c>
      <c r="W79" s="93"/>
    </row>
    <row r="80" spans="1:23" ht="12.75">
      <c r="A80" s="56">
        <v>73</v>
      </c>
      <c r="B80" s="61" t="s">
        <v>338</v>
      </c>
      <c r="C80" s="56">
        <v>9</v>
      </c>
      <c r="D80" s="61"/>
      <c r="E80" s="58">
        <v>1</v>
      </c>
      <c r="F80" s="59"/>
      <c r="G80" s="59"/>
      <c r="H80" s="60"/>
      <c r="I80" s="60"/>
      <c r="J80" s="60"/>
      <c r="K80" s="60"/>
      <c r="L80" s="187"/>
      <c r="M80" s="188"/>
      <c r="N80" s="59"/>
      <c r="O80" s="59"/>
      <c r="P80" s="59">
        <v>0.008</v>
      </c>
      <c r="Q80" s="59"/>
      <c r="R80" s="59"/>
      <c r="S80" s="59"/>
      <c r="T80" s="59"/>
      <c r="U80" s="59"/>
      <c r="V80" s="92">
        <f t="shared" si="1"/>
        <v>0.008</v>
      </c>
      <c r="W80" s="93"/>
    </row>
    <row r="81" spans="1:23" ht="12.75">
      <c r="A81" s="56">
        <v>74</v>
      </c>
      <c r="B81" s="61" t="s">
        <v>338</v>
      </c>
      <c r="C81" s="56">
        <v>11</v>
      </c>
      <c r="D81" s="61"/>
      <c r="E81" s="58">
        <v>1</v>
      </c>
      <c r="F81" s="59"/>
      <c r="G81" s="59"/>
      <c r="H81" s="60"/>
      <c r="I81" s="60"/>
      <c r="J81" s="60"/>
      <c r="K81" s="60"/>
      <c r="L81" s="187"/>
      <c r="M81" s="188"/>
      <c r="N81" s="59"/>
      <c r="O81" s="59"/>
      <c r="P81" s="59">
        <v>0.008</v>
      </c>
      <c r="Q81" s="59"/>
      <c r="R81" s="59"/>
      <c r="S81" s="59"/>
      <c r="T81" s="59"/>
      <c r="U81" s="59"/>
      <c r="V81" s="92">
        <f t="shared" si="1"/>
        <v>0.008</v>
      </c>
      <c r="W81" s="93"/>
    </row>
    <row r="82" spans="1:23" ht="12.75">
      <c r="A82" s="56">
        <v>75</v>
      </c>
      <c r="B82" s="61" t="s">
        <v>339</v>
      </c>
      <c r="C82" s="56">
        <v>9</v>
      </c>
      <c r="D82" s="61"/>
      <c r="E82" s="58">
        <v>1</v>
      </c>
      <c r="F82" s="59"/>
      <c r="G82" s="59"/>
      <c r="H82" s="60"/>
      <c r="I82" s="60"/>
      <c r="J82" s="60"/>
      <c r="K82" s="60"/>
      <c r="L82" s="187"/>
      <c r="M82" s="188"/>
      <c r="N82" s="59"/>
      <c r="O82" s="59"/>
      <c r="P82" s="59">
        <v>0.008</v>
      </c>
      <c r="Q82" s="59"/>
      <c r="R82" s="59"/>
      <c r="S82" s="59"/>
      <c r="T82" s="59"/>
      <c r="U82" s="59"/>
      <c r="V82" s="92">
        <f t="shared" si="1"/>
        <v>0.008</v>
      </c>
      <c r="W82" s="93"/>
    </row>
    <row r="83" spans="1:23" ht="12.75">
      <c r="A83" s="56">
        <v>76</v>
      </c>
      <c r="B83" s="61" t="s">
        <v>340</v>
      </c>
      <c r="C83" s="56">
        <v>5</v>
      </c>
      <c r="D83" s="61"/>
      <c r="E83" s="58">
        <v>1</v>
      </c>
      <c r="F83" s="59"/>
      <c r="G83" s="59"/>
      <c r="H83" s="60"/>
      <c r="I83" s="60"/>
      <c r="J83" s="60"/>
      <c r="K83" s="60"/>
      <c r="L83" s="187"/>
      <c r="M83" s="188"/>
      <c r="N83" s="59"/>
      <c r="O83" s="59"/>
      <c r="P83" s="59">
        <v>0.008</v>
      </c>
      <c r="Q83" s="59"/>
      <c r="R83" s="59"/>
      <c r="S83" s="59"/>
      <c r="T83" s="59"/>
      <c r="U83" s="59"/>
      <c r="V83" s="92">
        <f t="shared" si="1"/>
        <v>0.008</v>
      </c>
      <c r="W83" s="93"/>
    </row>
    <row r="84" spans="1:23" ht="12.75">
      <c r="A84" s="56">
        <v>77</v>
      </c>
      <c r="B84" s="61" t="s">
        <v>340</v>
      </c>
      <c r="C84" s="56">
        <v>7</v>
      </c>
      <c r="D84" s="61"/>
      <c r="E84" s="58">
        <v>1</v>
      </c>
      <c r="F84" s="59"/>
      <c r="G84" s="59"/>
      <c r="H84" s="60"/>
      <c r="I84" s="60"/>
      <c r="J84" s="60"/>
      <c r="K84" s="60"/>
      <c r="L84" s="187"/>
      <c r="M84" s="188"/>
      <c r="N84" s="59"/>
      <c r="O84" s="59"/>
      <c r="P84" s="59">
        <v>0.008</v>
      </c>
      <c r="Q84" s="59"/>
      <c r="R84" s="59"/>
      <c r="S84" s="59"/>
      <c r="T84" s="59"/>
      <c r="U84" s="59"/>
      <c r="V84" s="92">
        <f t="shared" si="1"/>
        <v>0.008</v>
      </c>
      <c r="W84" s="93"/>
    </row>
    <row r="85" spans="1:23" ht="12.75">
      <c r="A85" s="56">
        <v>78</v>
      </c>
      <c r="B85" s="61" t="s">
        <v>341</v>
      </c>
      <c r="C85" s="56">
        <v>7</v>
      </c>
      <c r="D85" s="61"/>
      <c r="E85" s="58">
        <v>1</v>
      </c>
      <c r="F85" s="59"/>
      <c r="G85" s="59"/>
      <c r="H85" s="60"/>
      <c r="I85" s="60"/>
      <c r="J85" s="60"/>
      <c r="K85" s="60"/>
      <c r="L85" s="187"/>
      <c r="M85" s="188"/>
      <c r="N85" s="59"/>
      <c r="O85" s="59"/>
      <c r="P85" s="59">
        <v>0.008</v>
      </c>
      <c r="Q85" s="59"/>
      <c r="R85" s="59"/>
      <c r="S85" s="59"/>
      <c r="T85" s="59"/>
      <c r="U85" s="59"/>
      <c r="V85" s="92">
        <f t="shared" si="1"/>
        <v>0.008</v>
      </c>
      <c r="W85" s="93"/>
    </row>
    <row r="86" spans="1:23" ht="12.75">
      <c r="A86" s="56">
        <v>79</v>
      </c>
      <c r="B86" s="61" t="s">
        <v>341</v>
      </c>
      <c r="C86" s="56">
        <v>9</v>
      </c>
      <c r="D86" s="61"/>
      <c r="E86" s="58">
        <v>1</v>
      </c>
      <c r="F86" s="59"/>
      <c r="G86" s="59"/>
      <c r="H86" s="60"/>
      <c r="I86" s="60"/>
      <c r="J86" s="60"/>
      <c r="K86" s="60"/>
      <c r="L86" s="187"/>
      <c r="M86" s="188"/>
      <c r="N86" s="59"/>
      <c r="O86" s="59"/>
      <c r="P86" s="59">
        <v>0.008</v>
      </c>
      <c r="Q86" s="59"/>
      <c r="R86" s="59"/>
      <c r="S86" s="59"/>
      <c r="T86" s="59"/>
      <c r="U86" s="59"/>
      <c r="V86" s="92">
        <f t="shared" si="1"/>
        <v>0.008</v>
      </c>
      <c r="W86" s="93"/>
    </row>
    <row r="87" spans="1:23" ht="12.75">
      <c r="A87" s="178">
        <v>80</v>
      </c>
      <c r="B87" s="178" t="s">
        <v>342</v>
      </c>
      <c r="C87" s="178">
        <v>4</v>
      </c>
      <c r="D87" s="57"/>
      <c r="E87" s="91">
        <v>1</v>
      </c>
      <c r="F87" s="62">
        <v>0.11444043321299638</v>
      </c>
      <c r="G87" s="62">
        <v>0.09386281588447654</v>
      </c>
      <c r="H87" s="62">
        <v>0</v>
      </c>
      <c r="I87" s="62">
        <v>0.10685920577617328</v>
      </c>
      <c r="J87" s="62"/>
      <c r="K87" s="62">
        <v>0.061010830324909754</v>
      </c>
      <c r="L87" s="180">
        <v>0.04584837545126354</v>
      </c>
      <c r="M87" s="180"/>
      <c r="N87" s="62">
        <v>0</v>
      </c>
      <c r="O87" s="62">
        <v>0</v>
      </c>
      <c r="P87" s="62">
        <v>0.032057761732851985</v>
      </c>
      <c r="Q87" s="62">
        <v>0.5</v>
      </c>
      <c r="R87" s="62">
        <v>0.006074189157596069</v>
      </c>
      <c r="S87" s="62">
        <v>0.026246212274649107</v>
      </c>
      <c r="T87" s="62">
        <v>0</v>
      </c>
      <c r="U87" s="62">
        <v>0</v>
      </c>
      <c r="V87" s="92">
        <v>0.8795406180387433</v>
      </c>
      <c r="W87" s="93"/>
    </row>
    <row r="88" spans="1:23" ht="12.75">
      <c r="A88" s="179"/>
      <c r="B88" s="179"/>
      <c r="C88" s="179"/>
      <c r="D88" s="57"/>
      <c r="E88" s="57">
        <v>2</v>
      </c>
      <c r="F88" s="62">
        <v>0.11444043321299638</v>
      </c>
      <c r="G88" s="62">
        <v>0.09386281588447654</v>
      </c>
      <c r="H88" s="62">
        <v>0</v>
      </c>
      <c r="I88" s="62">
        <v>0.10685920577617328</v>
      </c>
      <c r="J88" s="62"/>
      <c r="K88" s="62">
        <v>0.061010830324909754</v>
      </c>
      <c r="L88" s="180">
        <v>0.04584837545126354</v>
      </c>
      <c r="M88" s="180"/>
      <c r="N88" s="62">
        <v>0</v>
      </c>
      <c r="O88" s="62">
        <v>0</v>
      </c>
      <c r="P88" s="62">
        <v>0.032057761732851985</v>
      </c>
      <c r="Q88" s="62">
        <v>0.42</v>
      </c>
      <c r="R88" s="62">
        <v>0.006074189157596069</v>
      </c>
      <c r="S88" s="62">
        <v>0.026246212274649107</v>
      </c>
      <c r="T88" s="62">
        <v>0</v>
      </c>
      <c r="U88" s="62">
        <v>0</v>
      </c>
      <c r="V88" s="92">
        <v>0.7995406180387433</v>
      </c>
      <c r="W88" s="93"/>
    </row>
    <row r="89" spans="1:23" ht="15">
      <c r="A89" s="178">
        <v>81</v>
      </c>
      <c r="B89" s="178" t="s">
        <v>342</v>
      </c>
      <c r="C89" s="178">
        <v>6</v>
      </c>
      <c r="D89" s="57"/>
      <c r="E89" s="91">
        <v>1</v>
      </c>
      <c r="F89" s="62">
        <v>0.1260216493794604</v>
      </c>
      <c r="G89" s="62">
        <v>0.09001807639109087</v>
      </c>
      <c r="H89" s="62">
        <v>0</v>
      </c>
      <c r="I89" s="62">
        <v>0.10311860677938788</v>
      </c>
      <c r="J89" s="62"/>
      <c r="K89" s="62">
        <v>0.059058020477815706</v>
      </c>
      <c r="L89" s="180">
        <v>0.0439419795221843</v>
      </c>
      <c r="M89" s="181"/>
      <c r="N89" s="62">
        <v>0</v>
      </c>
      <c r="O89" s="62">
        <v>0</v>
      </c>
      <c r="P89" s="62">
        <v>0.031295154185022024</v>
      </c>
      <c r="Q89" s="62">
        <v>0.498</v>
      </c>
      <c r="R89" s="62">
        <v>0.006017527217772826</v>
      </c>
      <c r="S89" s="62">
        <v>0.02514241307297936</v>
      </c>
      <c r="T89" s="62">
        <v>0</v>
      </c>
      <c r="U89" s="62">
        <v>0</v>
      </c>
      <c r="V89" s="92">
        <v>0.8796134270257133</v>
      </c>
      <c r="W89" s="93"/>
    </row>
    <row r="90" spans="1:23" ht="12.75">
      <c r="A90" s="179"/>
      <c r="B90" s="179"/>
      <c r="C90" s="179"/>
      <c r="D90" s="57"/>
      <c r="E90" s="57">
        <v>2</v>
      </c>
      <c r="F90" s="62">
        <v>0.1260216493794604</v>
      </c>
      <c r="G90" s="62">
        <v>0.09001807639109087</v>
      </c>
      <c r="H90" s="62">
        <v>0</v>
      </c>
      <c r="I90" s="62">
        <v>0.10311860677938788</v>
      </c>
      <c r="J90" s="62"/>
      <c r="K90" s="62">
        <v>0.059058020477815706</v>
      </c>
      <c r="L90" s="180">
        <v>0.0439419795221843</v>
      </c>
      <c r="M90" s="180"/>
      <c r="N90" s="62">
        <v>0</v>
      </c>
      <c r="O90" s="62">
        <v>0</v>
      </c>
      <c r="P90" s="62">
        <v>0.031295154185022024</v>
      </c>
      <c r="Q90" s="62">
        <v>0.41800000000000004</v>
      </c>
      <c r="R90" s="62">
        <v>0.006017527217772826</v>
      </c>
      <c r="S90" s="62">
        <v>0.02514241307297936</v>
      </c>
      <c r="T90" s="62">
        <v>0</v>
      </c>
      <c r="U90" s="62">
        <v>0</v>
      </c>
      <c r="V90" s="92">
        <v>0.7996134270257135</v>
      </c>
      <c r="W90" s="93"/>
    </row>
    <row r="91" spans="1:23" ht="12.75">
      <c r="A91" s="178">
        <v>82</v>
      </c>
      <c r="B91" s="178" t="s">
        <v>342</v>
      </c>
      <c r="C91" s="178">
        <v>12</v>
      </c>
      <c r="D91" s="57"/>
      <c r="E91" s="91">
        <v>1</v>
      </c>
      <c r="F91" s="62">
        <v>0.12252689457166765</v>
      </c>
      <c r="G91" s="62">
        <v>0.09011809882158187</v>
      </c>
      <c r="H91" s="62">
        <v>0</v>
      </c>
      <c r="I91" s="62">
        <v>0.09363150192469971</v>
      </c>
      <c r="J91" s="62"/>
      <c r="K91" s="62">
        <v>0.05477443609022556</v>
      </c>
      <c r="L91" s="180">
        <v>0.03942379028408409</v>
      </c>
      <c r="M91" s="180"/>
      <c r="N91" s="62">
        <v>0</v>
      </c>
      <c r="O91" s="62">
        <v>0</v>
      </c>
      <c r="P91" s="62">
        <v>0.03204216073781291</v>
      </c>
      <c r="Q91" s="62">
        <v>0.51</v>
      </c>
      <c r="R91" s="62">
        <v>0.006099560540495223</v>
      </c>
      <c r="S91" s="62">
        <v>0.02573464489145516</v>
      </c>
      <c r="T91" s="62">
        <v>0</v>
      </c>
      <c r="U91" s="62">
        <v>0</v>
      </c>
      <c r="V91" s="92">
        <v>0.8801528614877124</v>
      </c>
      <c r="W91" s="93"/>
    </row>
    <row r="92" spans="1:23" ht="12.75">
      <c r="A92" s="179"/>
      <c r="B92" s="179"/>
      <c r="C92" s="179"/>
      <c r="D92" s="57"/>
      <c r="E92" s="57">
        <v>2</v>
      </c>
      <c r="F92" s="62">
        <v>0.12252689457166765</v>
      </c>
      <c r="G92" s="62">
        <v>0.09011809882158187</v>
      </c>
      <c r="H92" s="62">
        <v>0</v>
      </c>
      <c r="I92" s="62">
        <v>0.09363150192469971</v>
      </c>
      <c r="J92" s="62"/>
      <c r="K92" s="62">
        <v>0.05477443609022556</v>
      </c>
      <c r="L92" s="180">
        <v>0.03942379028408409</v>
      </c>
      <c r="M92" s="180"/>
      <c r="N92" s="62">
        <v>0</v>
      </c>
      <c r="O92" s="62">
        <v>0</v>
      </c>
      <c r="P92" s="62">
        <v>0.03204216073781291</v>
      </c>
      <c r="Q92" s="62">
        <v>0.43</v>
      </c>
      <c r="R92" s="62">
        <v>0.006099560540495223</v>
      </c>
      <c r="S92" s="62">
        <v>0.02573464489145516</v>
      </c>
      <c r="T92" s="62">
        <v>0</v>
      </c>
      <c r="U92" s="62">
        <v>0</v>
      </c>
      <c r="V92" s="92">
        <v>0.8001528614877126</v>
      </c>
      <c r="W92" s="93"/>
    </row>
    <row r="93" spans="1:23" ht="12.75">
      <c r="A93" s="178">
        <v>83</v>
      </c>
      <c r="B93" s="178" t="s">
        <v>342</v>
      </c>
      <c r="C93" s="178">
        <v>14</v>
      </c>
      <c r="D93" s="57"/>
      <c r="E93" s="91">
        <v>1</v>
      </c>
      <c r="F93" s="62">
        <v>0.10765454251113721</v>
      </c>
      <c r="G93" s="62">
        <v>0.09093083398643394</v>
      </c>
      <c r="H93" s="62">
        <v>0</v>
      </c>
      <c r="I93" s="62">
        <v>0.10566543483105413</v>
      </c>
      <c r="J93" s="62"/>
      <c r="K93" s="62">
        <v>0.06048189872484581</v>
      </c>
      <c r="L93" s="180">
        <v>0.04518353610620834</v>
      </c>
      <c r="M93" s="180"/>
      <c r="N93" s="62">
        <v>0</v>
      </c>
      <c r="O93" s="62">
        <v>0</v>
      </c>
      <c r="P93" s="62">
        <v>0.02604982206405694</v>
      </c>
      <c r="Q93" s="62">
        <v>0.518</v>
      </c>
      <c r="R93" s="62">
        <v>0.005984507255137881</v>
      </c>
      <c r="S93" s="62">
        <v>0.0259638570165685</v>
      </c>
      <c r="T93" s="62">
        <v>0</v>
      </c>
      <c r="U93" s="62">
        <v>0</v>
      </c>
      <c r="V93" s="92">
        <v>0.8802489976643885</v>
      </c>
      <c r="W93" s="93"/>
    </row>
    <row r="94" spans="1:23" ht="12.75">
      <c r="A94" s="179"/>
      <c r="B94" s="179"/>
      <c r="C94" s="179"/>
      <c r="D94" s="57"/>
      <c r="E94" s="57">
        <v>2</v>
      </c>
      <c r="F94" s="62">
        <v>0.10765454251113721</v>
      </c>
      <c r="G94" s="62">
        <v>0.09093083398643394</v>
      </c>
      <c r="H94" s="62">
        <v>0</v>
      </c>
      <c r="I94" s="62">
        <v>0.10566543483105413</v>
      </c>
      <c r="J94" s="62"/>
      <c r="K94" s="62">
        <v>0.06048189872484581</v>
      </c>
      <c r="L94" s="180">
        <v>0.04518353610620834</v>
      </c>
      <c r="M94" s="180"/>
      <c r="N94" s="62">
        <v>0</v>
      </c>
      <c r="O94" s="62">
        <v>0</v>
      </c>
      <c r="P94" s="62">
        <v>0.02604982206405694</v>
      </c>
      <c r="Q94" s="62">
        <v>0.43800000000000006</v>
      </c>
      <c r="R94" s="62">
        <v>0.005984507255137881</v>
      </c>
      <c r="S94" s="62">
        <v>0.0259638570165685</v>
      </c>
      <c r="T94" s="62">
        <v>0</v>
      </c>
      <c r="U94" s="62">
        <v>0</v>
      </c>
      <c r="V94" s="92">
        <v>0.8002489976643886</v>
      </c>
      <c r="W94" s="93"/>
    </row>
    <row r="95" spans="1:23" ht="12.75">
      <c r="A95" s="178">
        <v>84</v>
      </c>
      <c r="B95" s="178" t="s">
        <v>343</v>
      </c>
      <c r="C95" s="178">
        <v>14</v>
      </c>
      <c r="D95" s="57"/>
      <c r="E95" s="57">
        <v>1</v>
      </c>
      <c r="F95" s="62">
        <v>0.18299188757293755</v>
      </c>
      <c r="G95" s="62">
        <v>0.08164612959741491</v>
      </c>
      <c r="H95" s="62">
        <v>0.007199058923790599</v>
      </c>
      <c r="I95" s="62">
        <v>0.03630334860920926</v>
      </c>
      <c r="J95" s="62"/>
      <c r="K95" s="62">
        <v>0</v>
      </c>
      <c r="L95" s="180">
        <v>0.03630334860920926</v>
      </c>
      <c r="M95" s="180"/>
      <c r="N95" s="62">
        <v>0.0020652699115211504</v>
      </c>
      <c r="O95" s="62">
        <v>0.002368816558981934</v>
      </c>
      <c r="P95" s="62">
        <v>0.0192335224792667</v>
      </c>
      <c r="Q95" s="62">
        <v>0.344</v>
      </c>
      <c r="R95" s="62">
        <v>0.006027994478113999</v>
      </c>
      <c r="S95" s="62">
        <v>0.037983870870008755</v>
      </c>
      <c r="T95" s="62">
        <v>0</v>
      </c>
      <c r="U95" s="62">
        <v>0</v>
      </c>
      <c r="V95" s="92">
        <v>0.7198198990012448</v>
      </c>
      <c r="W95" s="93"/>
    </row>
    <row r="96" spans="1:23" ht="12.75">
      <c r="A96" s="179"/>
      <c r="B96" s="179"/>
      <c r="C96" s="179"/>
      <c r="D96" s="57"/>
      <c r="E96" s="57">
        <v>2</v>
      </c>
      <c r="F96" s="62">
        <v>0.18299188757293755</v>
      </c>
      <c r="G96" s="62">
        <v>0.08164612959741491</v>
      </c>
      <c r="H96" s="62">
        <v>0.007199058923790599</v>
      </c>
      <c r="I96" s="62">
        <v>0.03630334860920926</v>
      </c>
      <c r="J96" s="62"/>
      <c r="K96" s="62">
        <v>0</v>
      </c>
      <c r="L96" s="180">
        <v>0.03630334860920926</v>
      </c>
      <c r="M96" s="180"/>
      <c r="N96" s="62">
        <v>0.0020652699115211504</v>
      </c>
      <c r="O96" s="62">
        <v>0.002368816558981934</v>
      </c>
      <c r="P96" s="62">
        <v>0.0192335224792667</v>
      </c>
      <c r="Q96" s="62">
        <v>0.344</v>
      </c>
      <c r="R96" s="62">
        <v>0.006027994478113999</v>
      </c>
      <c r="S96" s="62">
        <v>0.037983870870008755</v>
      </c>
      <c r="T96" s="62">
        <v>0</v>
      </c>
      <c r="U96" s="62">
        <v>0</v>
      </c>
      <c r="V96" s="92">
        <v>0.7198198990012448</v>
      </c>
      <c r="W96" s="93"/>
    </row>
    <row r="97" spans="1:23" ht="12.75">
      <c r="A97" s="178">
        <v>85</v>
      </c>
      <c r="B97" s="178" t="s">
        <v>343</v>
      </c>
      <c r="C97" s="178">
        <v>16</v>
      </c>
      <c r="D97" s="57"/>
      <c r="E97" s="57">
        <v>1</v>
      </c>
      <c r="F97" s="62">
        <v>0.13286999719467826</v>
      </c>
      <c r="G97" s="62">
        <v>0.09063522759830103</v>
      </c>
      <c r="H97" s="62">
        <v>0.007328840046813732</v>
      </c>
      <c r="I97" s="62">
        <v>0.04601459543375871</v>
      </c>
      <c r="J97" s="62"/>
      <c r="K97" s="62">
        <v>0</v>
      </c>
      <c r="L97" s="180">
        <v>0.04601459543375871</v>
      </c>
      <c r="M97" s="180"/>
      <c r="N97" s="62">
        <v>0.0019576464096019864</v>
      </c>
      <c r="O97" s="62">
        <v>0.00224537490515279</v>
      </c>
      <c r="P97" s="62">
        <v>0.02002510864316755</v>
      </c>
      <c r="Q97" s="62">
        <v>0.366</v>
      </c>
      <c r="R97" s="62">
        <v>0.005788079126731553</v>
      </c>
      <c r="S97" s="62">
        <v>0.04687312720892645</v>
      </c>
      <c r="T97" s="62">
        <v>0</v>
      </c>
      <c r="U97" s="62">
        <v>0</v>
      </c>
      <c r="V97" s="92">
        <v>0.719737996567132</v>
      </c>
      <c r="W97" s="93"/>
    </row>
    <row r="98" spans="1:23" ht="12.75">
      <c r="A98" s="179"/>
      <c r="B98" s="179"/>
      <c r="C98" s="179"/>
      <c r="D98" s="57"/>
      <c r="E98" s="57">
        <v>2</v>
      </c>
      <c r="F98" s="62">
        <v>0.13286999719467826</v>
      </c>
      <c r="G98" s="62">
        <v>0.09063522759830103</v>
      </c>
      <c r="H98" s="62">
        <v>0.007328840046813732</v>
      </c>
      <c r="I98" s="62">
        <v>0.04601459543375871</v>
      </c>
      <c r="J98" s="62"/>
      <c r="K98" s="62">
        <v>0</v>
      </c>
      <c r="L98" s="180">
        <v>0.04601459543375871</v>
      </c>
      <c r="M98" s="180"/>
      <c r="N98" s="62">
        <v>0.0019576464096019864</v>
      </c>
      <c r="O98" s="62">
        <v>0.00224537490515279</v>
      </c>
      <c r="P98" s="62">
        <v>0.02002510864316755</v>
      </c>
      <c r="Q98" s="62">
        <v>0.366</v>
      </c>
      <c r="R98" s="62">
        <v>0.005788079126731553</v>
      </c>
      <c r="S98" s="62">
        <v>0.04687312720892645</v>
      </c>
      <c r="T98" s="62">
        <v>0</v>
      </c>
      <c r="U98" s="62">
        <v>0</v>
      </c>
      <c r="V98" s="92">
        <v>0.719737996567132</v>
      </c>
      <c r="W98" s="93"/>
    </row>
    <row r="99" spans="1:23" ht="12.75">
      <c r="A99" s="178">
        <v>86</v>
      </c>
      <c r="B99" s="178" t="s">
        <v>344</v>
      </c>
      <c r="C99" s="178">
        <v>3</v>
      </c>
      <c r="D99" s="57"/>
      <c r="E99" s="57">
        <v>1</v>
      </c>
      <c r="F99" s="62">
        <v>0.17542026075972966</v>
      </c>
      <c r="G99" s="62">
        <v>0.06609852785295893</v>
      </c>
      <c r="H99" s="62">
        <v>0</v>
      </c>
      <c r="I99" s="62">
        <v>0.04195532055880965</v>
      </c>
      <c r="J99" s="62"/>
      <c r="K99" s="62">
        <v>0</v>
      </c>
      <c r="L99" s="180">
        <v>0.04195532055880965</v>
      </c>
      <c r="M99" s="180"/>
      <c r="N99" s="62">
        <v>0</v>
      </c>
      <c r="O99" s="62">
        <v>0</v>
      </c>
      <c r="P99" s="62">
        <v>0</v>
      </c>
      <c r="Q99" s="62">
        <v>0.4</v>
      </c>
      <c r="R99" s="62">
        <v>0.0048077076131341195</v>
      </c>
      <c r="S99" s="62">
        <v>0.03177438075920942</v>
      </c>
      <c r="T99" s="62">
        <v>0</v>
      </c>
      <c r="U99" s="62">
        <v>0</v>
      </c>
      <c r="V99" s="92">
        <v>0.7200561975438418</v>
      </c>
      <c r="W99" s="93"/>
    </row>
    <row r="100" spans="1:23" ht="12.75">
      <c r="A100" s="179"/>
      <c r="B100" s="179"/>
      <c r="C100" s="179"/>
      <c r="D100" s="57"/>
      <c r="E100" s="57">
        <v>2</v>
      </c>
      <c r="F100" s="62">
        <v>0.17542026075972966</v>
      </c>
      <c r="G100" s="62">
        <v>0.06609852785295893</v>
      </c>
      <c r="H100" s="62">
        <v>0</v>
      </c>
      <c r="I100" s="62">
        <v>0.04195532055880965</v>
      </c>
      <c r="J100" s="62"/>
      <c r="K100" s="62">
        <v>0</v>
      </c>
      <c r="L100" s="180">
        <v>0.04195532055880965</v>
      </c>
      <c r="M100" s="180"/>
      <c r="N100" s="62">
        <v>0</v>
      </c>
      <c r="O100" s="62">
        <v>0</v>
      </c>
      <c r="P100" s="62">
        <v>0</v>
      </c>
      <c r="Q100" s="62">
        <v>0.4</v>
      </c>
      <c r="R100" s="62">
        <v>0.0048077076131341195</v>
      </c>
      <c r="S100" s="62">
        <v>0.03177438075920942</v>
      </c>
      <c r="T100" s="62">
        <v>0</v>
      </c>
      <c r="U100" s="62">
        <v>0</v>
      </c>
      <c r="V100" s="92">
        <v>0.7200561975438418</v>
      </c>
      <c r="W100" s="93"/>
    </row>
    <row r="101" spans="1:23" ht="12.75">
      <c r="A101" s="178">
        <v>87</v>
      </c>
      <c r="B101" s="178" t="s">
        <v>344</v>
      </c>
      <c r="C101" s="178">
        <v>4</v>
      </c>
      <c r="D101" s="57"/>
      <c r="E101" s="57">
        <v>1</v>
      </c>
      <c r="F101" s="62">
        <v>0.21626986637590354</v>
      </c>
      <c r="G101" s="62">
        <v>0.06903258194695963</v>
      </c>
      <c r="H101" s="62">
        <v>0</v>
      </c>
      <c r="I101" s="62">
        <v>0.03789615090976584</v>
      </c>
      <c r="J101" s="62"/>
      <c r="K101" s="62">
        <v>0</v>
      </c>
      <c r="L101" s="180">
        <v>0.03789615090976584</v>
      </c>
      <c r="M101" s="180"/>
      <c r="N101" s="62">
        <v>0</v>
      </c>
      <c r="O101" s="62">
        <v>0</v>
      </c>
      <c r="P101" s="62">
        <v>0.019450697883836108</v>
      </c>
      <c r="Q101" s="62">
        <v>0.32199999999999995</v>
      </c>
      <c r="R101" s="62">
        <v>0.004604949256705575</v>
      </c>
      <c r="S101" s="62">
        <v>0.051039017776185455</v>
      </c>
      <c r="T101" s="62">
        <v>0</v>
      </c>
      <c r="U101" s="62">
        <v>0</v>
      </c>
      <c r="V101" s="92">
        <v>0.7202932641493561</v>
      </c>
      <c r="W101" s="93"/>
    </row>
    <row r="102" spans="1:23" ht="12.75">
      <c r="A102" s="179"/>
      <c r="B102" s="179"/>
      <c r="C102" s="179"/>
      <c r="D102" s="57"/>
      <c r="E102" s="57">
        <v>2</v>
      </c>
      <c r="F102" s="62">
        <v>0.21626986637590354</v>
      </c>
      <c r="G102" s="62">
        <v>0.06903258194695963</v>
      </c>
      <c r="H102" s="62">
        <v>0</v>
      </c>
      <c r="I102" s="62">
        <v>0.03789615090976584</v>
      </c>
      <c r="J102" s="62"/>
      <c r="K102" s="62">
        <v>0</v>
      </c>
      <c r="L102" s="180">
        <v>0.03789615090976584</v>
      </c>
      <c r="M102" s="180"/>
      <c r="N102" s="62">
        <v>0</v>
      </c>
      <c r="O102" s="62">
        <v>0</v>
      </c>
      <c r="P102" s="62">
        <v>0.019450697883836108</v>
      </c>
      <c r="Q102" s="62">
        <v>0.32199999999999995</v>
      </c>
      <c r="R102" s="62">
        <v>0.004604949256705575</v>
      </c>
      <c r="S102" s="62">
        <v>0.051039017776185455</v>
      </c>
      <c r="T102" s="62">
        <v>0</v>
      </c>
      <c r="U102" s="62">
        <v>0</v>
      </c>
      <c r="V102" s="92">
        <v>0.7202932641493561</v>
      </c>
      <c r="W102" s="93"/>
    </row>
    <row r="103" spans="1:23" ht="12.75">
      <c r="A103" s="178">
        <v>88</v>
      </c>
      <c r="B103" s="178" t="s">
        <v>344</v>
      </c>
      <c r="C103" s="178">
        <v>5</v>
      </c>
      <c r="D103" s="57"/>
      <c r="E103" s="57">
        <v>1</v>
      </c>
      <c r="F103" s="62">
        <v>0.11866957838122152</v>
      </c>
      <c r="G103" s="62">
        <v>0.12303978363271731</v>
      </c>
      <c r="H103" s="62">
        <v>0</v>
      </c>
      <c r="I103" s="62">
        <v>0.023476616934104796</v>
      </c>
      <c r="J103" s="62"/>
      <c r="K103" s="62">
        <v>0</v>
      </c>
      <c r="L103" s="180">
        <v>0.023476616934104796</v>
      </c>
      <c r="M103" s="180"/>
      <c r="N103" s="62">
        <v>0</v>
      </c>
      <c r="O103" s="62">
        <v>0</v>
      </c>
      <c r="P103" s="62">
        <v>0.016257269928156005</v>
      </c>
      <c r="Q103" s="62">
        <v>0.38199999999999995</v>
      </c>
      <c r="R103" s="62">
        <v>0.008853714493411623</v>
      </c>
      <c r="S103" s="62">
        <v>0.04810241253362018</v>
      </c>
      <c r="T103" s="62">
        <v>0</v>
      </c>
      <c r="U103" s="62">
        <v>0</v>
      </c>
      <c r="V103" s="92">
        <v>0.7203993759032314</v>
      </c>
      <c r="W103" s="93"/>
    </row>
    <row r="104" spans="1:23" ht="12.75">
      <c r="A104" s="179"/>
      <c r="B104" s="179"/>
      <c r="C104" s="179"/>
      <c r="D104" s="57"/>
      <c r="E104" s="57">
        <v>2</v>
      </c>
      <c r="F104" s="62">
        <v>0.11866957838122152</v>
      </c>
      <c r="G104" s="62">
        <v>0.12303978363271731</v>
      </c>
      <c r="H104" s="62">
        <v>0</v>
      </c>
      <c r="I104" s="62">
        <v>0.023476616934104796</v>
      </c>
      <c r="J104" s="62"/>
      <c r="K104" s="62">
        <v>0</v>
      </c>
      <c r="L104" s="180">
        <v>0.023476616934104796</v>
      </c>
      <c r="M104" s="180"/>
      <c r="N104" s="62">
        <v>0</v>
      </c>
      <c r="O104" s="62">
        <v>0</v>
      </c>
      <c r="P104" s="62">
        <v>0.016257269928156005</v>
      </c>
      <c r="Q104" s="62">
        <v>0.38199999999999995</v>
      </c>
      <c r="R104" s="62">
        <v>0.008853714493411623</v>
      </c>
      <c r="S104" s="62">
        <v>0.04810241253362018</v>
      </c>
      <c r="T104" s="62">
        <v>0</v>
      </c>
      <c r="U104" s="62">
        <v>0</v>
      </c>
      <c r="V104" s="92">
        <v>0.7203993759032314</v>
      </c>
      <c r="W104" s="93"/>
    </row>
    <row r="105" spans="1:23" ht="12.75">
      <c r="A105" s="178">
        <v>89</v>
      </c>
      <c r="B105" s="178" t="s">
        <v>344</v>
      </c>
      <c r="C105" s="178">
        <v>6</v>
      </c>
      <c r="D105" s="57"/>
      <c r="E105" s="57">
        <v>1</v>
      </c>
      <c r="F105" s="62">
        <v>0.20827661548192208</v>
      </c>
      <c r="G105" s="62">
        <v>0.07777867498165121</v>
      </c>
      <c r="H105" s="62">
        <v>0</v>
      </c>
      <c r="I105" s="62">
        <v>0.03952277537643143</v>
      </c>
      <c r="J105" s="62"/>
      <c r="K105" s="62">
        <v>0</v>
      </c>
      <c r="L105" s="180">
        <v>0.03952277537643143</v>
      </c>
      <c r="M105" s="180"/>
      <c r="N105" s="62">
        <v>0</v>
      </c>
      <c r="O105" s="62">
        <v>0</v>
      </c>
      <c r="P105" s="62">
        <v>0.01869964664310954</v>
      </c>
      <c r="Q105" s="62">
        <v>0.33799999999999997</v>
      </c>
      <c r="R105" s="62">
        <v>0.00602149708386929</v>
      </c>
      <c r="S105" s="62">
        <v>0.031945290228478085</v>
      </c>
      <c r="T105" s="62">
        <v>0</v>
      </c>
      <c r="U105" s="62">
        <v>0</v>
      </c>
      <c r="V105" s="92">
        <v>0.7202444997954618</v>
      </c>
      <c r="W105" s="93"/>
    </row>
    <row r="106" spans="1:23" ht="12.75">
      <c r="A106" s="179"/>
      <c r="B106" s="179"/>
      <c r="C106" s="179"/>
      <c r="D106" s="57"/>
      <c r="E106" s="57">
        <v>2</v>
      </c>
      <c r="F106" s="62">
        <v>0.20827661548192208</v>
      </c>
      <c r="G106" s="62">
        <v>0.07777867498165121</v>
      </c>
      <c r="H106" s="62">
        <v>0</v>
      </c>
      <c r="I106" s="62">
        <v>0.03952277537643143</v>
      </c>
      <c r="J106" s="62"/>
      <c r="K106" s="62">
        <v>0</v>
      </c>
      <c r="L106" s="180">
        <v>0.03952277537643143</v>
      </c>
      <c r="M106" s="180"/>
      <c r="N106" s="62">
        <v>0</v>
      </c>
      <c r="O106" s="62">
        <v>0</v>
      </c>
      <c r="P106" s="62">
        <v>0.01869964664310954</v>
      </c>
      <c r="Q106" s="62">
        <v>0.33799999999999997</v>
      </c>
      <c r="R106" s="62">
        <v>0.00602149708386929</v>
      </c>
      <c r="S106" s="62">
        <v>0.031945290228478085</v>
      </c>
      <c r="T106" s="62">
        <v>0</v>
      </c>
      <c r="U106" s="62">
        <v>0</v>
      </c>
      <c r="V106" s="92">
        <v>0.7202444997954618</v>
      </c>
      <c r="W106" s="93"/>
    </row>
    <row r="107" spans="1:23" ht="12.75">
      <c r="A107" s="178">
        <v>90</v>
      </c>
      <c r="B107" s="178" t="s">
        <v>344</v>
      </c>
      <c r="C107" s="178">
        <v>7</v>
      </c>
      <c r="D107" s="57"/>
      <c r="E107" s="57">
        <v>1</v>
      </c>
      <c r="F107" s="62">
        <v>0.1496498219931238</v>
      </c>
      <c r="G107" s="62">
        <v>0.08479268543655696</v>
      </c>
      <c r="H107" s="62">
        <v>0</v>
      </c>
      <c r="I107" s="62">
        <v>0.04306628965643002</v>
      </c>
      <c r="J107" s="62"/>
      <c r="K107" s="62">
        <v>0</v>
      </c>
      <c r="L107" s="180">
        <v>0.04306628965643002</v>
      </c>
      <c r="M107" s="180"/>
      <c r="N107" s="62">
        <v>0</v>
      </c>
      <c r="O107" s="62">
        <v>0</v>
      </c>
      <c r="P107" s="62">
        <v>0.01937574370709382</v>
      </c>
      <c r="Q107" s="62">
        <v>0.351</v>
      </c>
      <c r="R107" s="62">
        <v>0.005769679922576683</v>
      </c>
      <c r="S107" s="62">
        <v>0.06600922400349528</v>
      </c>
      <c r="T107" s="62">
        <v>0</v>
      </c>
      <c r="U107" s="62">
        <v>0</v>
      </c>
      <c r="V107" s="92">
        <v>0.7196634447192766</v>
      </c>
      <c r="W107" s="93"/>
    </row>
    <row r="108" spans="1:23" ht="12.75">
      <c r="A108" s="179"/>
      <c r="B108" s="179"/>
      <c r="C108" s="179"/>
      <c r="D108" s="57"/>
      <c r="E108" s="57">
        <v>2</v>
      </c>
      <c r="F108" s="62">
        <v>0.1496498219931238</v>
      </c>
      <c r="G108" s="62">
        <v>0.08479268543655696</v>
      </c>
      <c r="H108" s="62">
        <v>0</v>
      </c>
      <c r="I108" s="62">
        <v>0.04306628965643002</v>
      </c>
      <c r="J108" s="62"/>
      <c r="K108" s="62">
        <v>0</v>
      </c>
      <c r="L108" s="180">
        <v>0.04306628965643002</v>
      </c>
      <c r="M108" s="180"/>
      <c r="N108" s="62">
        <v>0</v>
      </c>
      <c r="O108" s="62">
        <v>0</v>
      </c>
      <c r="P108" s="62">
        <v>0.01937574370709382</v>
      </c>
      <c r="Q108" s="62">
        <v>0.351</v>
      </c>
      <c r="R108" s="62">
        <v>0.005769679922576683</v>
      </c>
      <c r="S108" s="62">
        <v>0.06600922400349528</v>
      </c>
      <c r="T108" s="62">
        <v>0</v>
      </c>
      <c r="U108" s="62">
        <v>0</v>
      </c>
      <c r="V108" s="92">
        <v>0.7196634447192766</v>
      </c>
      <c r="W108" s="93"/>
    </row>
    <row r="109" spans="1:23" ht="12.75">
      <c r="A109" s="178">
        <v>91</v>
      </c>
      <c r="B109" s="178" t="s">
        <v>344</v>
      </c>
      <c r="C109" s="178">
        <v>8</v>
      </c>
      <c r="D109" s="57"/>
      <c r="E109" s="57">
        <v>1</v>
      </c>
      <c r="F109" s="62">
        <v>0.19495273457464884</v>
      </c>
      <c r="G109" s="62">
        <v>0.07439153801960703</v>
      </c>
      <c r="H109" s="62">
        <v>0</v>
      </c>
      <c r="I109" s="62">
        <v>0.03778662205690439</v>
      </c>
      <c r="J109" s="62"/>
      <c r="K109" s="62">
        <v>0</v>
      </c>
      <c r="L109" s="180">
        <v>0.03778662205690439</v>
      </c>
      <c r="M109" s="180"/>
      <c r="N109" s="62">
        <v>0</v>
      </c>
      <c r="O109" s="62">
        <v>0</v>
      </c>
      <c r="P109" s="62">
        <v>0.017240816326530607</v>
      </c>
      <c r="Q109" s="62">
        <v>0.33199999999999996</v>
      </c>
      <c r="R109" s="62">
        <v>0.005547635987675631</v>
      </c>
      <c r="S109" s="62">
        <v>0.05836365861805881</v>
      </c>
      <c r="T109" s="62">
        <v>0</v>
      </c>
      <c r="U109" s="62">
        <v>0</v>
      </c>
      <c r="V109" s="92">
        <v>0.7202830055834253</v>
      </c>
      <c r="W109" s="93"/>
    </row>
    <row r="110" spans="1:23" ht="12.75">
      <c r="A110" s="179"/>
      <c r="B110" s="179"/>
      <c r="C110" s="179"/>
      <c r="D110" s="57"/>
      <c r="E110" s="57">
        <v>2</v>
      </c>
      <c r="F110" s="62">
        <v>0.19495273457464884</v>
      </c>
      <c r="G110" s="62">
        <v>0.07439153801960703</v>
      </c>
      <c r="H110" s="62">
        <v>0</v>
      </c>
      <c r="I110" s="62">
        <v>0.03778662205690439</v>
      </c>
      <c r="J110" s="62"/>
      <c r="K110" s="62">
        <v>0</v>
      </c>
      <c r="L110" s="180">
        <v>0.03778662205690439</v>
      </c>
      <c r="M110" s="180"/>
      <c r="N110" s="62">
        <v>0</v>
      </c>
      <c r="O110" s="62">
        <v>0</v>
      </c>
      <c r="P110" s="62">
        <v>0.017240816326530607</v>
      </c>
      <c r="Q110" s="62">
        <v>0.33199999999999996</v>
      </c>
      <c r="R110" s="62">
        <v>0.005547635987675631</v>
      </c>
      <c r="S110" s="62">
        <v>0.05836365861805881</v>
      </c>
      <c r="T110" s="62">
        <v>0</v>
      </c>
      <c r="U110" s="62">
        <v>0</v>
      </c>
      <c r="V110" s="92">
        <v>0.7202830055834253</v>
      </c>
      <c r="W110" s="93"/>
    </row>
    <row r="111" spans="1:23" ht="12.75">
      <c r="A111" s="178">
        <v>92</v>
      </c>
      <c r="B111" s="178" t="s">
        <v>344</v>
      </c>
      <c r="C111" s="178">
        <v>9</v>
      </c>
      <c r="D111" s="57"/>
      <c r="E111" s="57">
        <v>1</v>
      </c>
      <c r="F111" s="62">
        <v>0.1566340486246278</v>
      </c>
      <c r="G111" s="62">
        <v>0.06611992597567853</v>
      </c>
      <c r="H111" s="62">
        <v>0</v>
      </c>
      <c r="I111" s="62">
        <v>0.050332362681514815</v>
      </c>
      <c r="J111" s="62"/>
      <c r="K111" s="62">
        <v>0</v>
      </c>
      <c r="L111" s="180">
        <v>0.050332362681514815</v>
      </c>
      <c r="M111" s="180"/>
      <c r="N111" s="62">
        <v>0</v>
      </c>
      <c r="O111" s="62">
        <v>0</v>
      </c>
      <c r="P111" s="62">
        <v>0.02131140801644399</v>
      </c>
      <c r="Q111" s="62">
        <v>0.362</v>
      </c>
      <c r="R111" s="62">
        <v>0.004404419706301103</v>
      </c>
      <c r="S111" s="62">
        <v>0.05872282464428506</v>
      </c>
      <c r="T111" s="62">
        <v>0</v>
      </c>
      <c r="U111" s="62">
        <v>0</v>
      </c>
      <c r="V111" s="92">
        <v>0.7195249896488513</v>
      </c>
      <c r="W111" s="93"/>
    </row>
    <row r="112" spans="1:23" ht="12.75">
      <c r="A112" s="179"/>
      <c r="B112" s="179"/>
      <c r="C112" s="179"/>
      <c r="D112" s="57"/>
      <c r="E112" s="57">
        <v>2</v>
      </c>
      <c r="F112" s="62">
        <v>0.1566340486246278</v>
      </c>
      <c r="G112" s="62">
        <v>0.06611992597567853</v>
      </c>
      <c r="H112" s="62">
        <v>0</v>
      </c>
      <c r="I112" s="62">
        <v>0.050332362681514815</v>
      </c>
      <c r="J112" s="62"/>
      <c r="K112" s="62">
        <v>0</v>
      </c>
      <c r="L112" s="180">
        <v>0.050332362681514815</v>
      </c>
      <c r="M112" s="180"/>
      <c r="N112" s="62">
        <v>0</v>
      </c>
      <c r="O112" s="62">
        <v>0</v>
      </c>
      <c r="P112" s="62">
        <v>0.02131140801644399</v>
      </c>
      <c r="Q112" s="62">
        <v>0.362</v>
      </c>
      <c r="R112" s="62">
        <v>0.004404419706301103</v>
      </c>
      <c r="S112" s="62">
        <v>0.05872282464428506</v>
      </c>
      <c r="T112" s="62">
        <v>0</v>
      </c>
      <c r="U112" s="62">
        <v>0</v>
      </c>
      <c r="V112" s="92">
        <v>0.7195249896488513</v>
      </c>
      <c r="W112" s="93"/>
    </row>
    <row r="113" spans="1:23" ht="12.75">
      <c r="A113" s="178">
        <v>93</v>
      </c>
      <c r="B113" s="178" t="s">
        <v>344</v>
      </c>
      <c r="C113" s="178">
        <v>11</v>
      </c>
      <c r="D113" s="57"/>
      <c r="E113" s="57">
        <v>1</v>
      </c>
      <c r="F113" s="62">
        <v>0.17445910209208568</v>
      </c>
      <c r="G113" s="62">
        <v>0.06333533785050775</v>
      </c>
      <c r="H113" s="62">
        <v>0</v>
      </c>
      <c r="I113" s="62">
        <v>0.04822111167902354</v>
      </c>
      <c r="J113" s="62"/>
      <c r="K113" s="62">
        <v>0</v>
      </c>
      <c r="L113" s="180">
        <v>0.04822111167902354</v>
      </c>
      <c r="M113" s="180"/>
      <c r="N113" s="62">
        <v>0</v>
      </c>
      <c r="O113" s="62">
        <v>0</v>
      </c>
      <c r="P113" s="62">
        <v>0.020787969924812025</v>
      </c>
      <c r="Q113" s="62">
        <v>0.352</v>
      </c>
      <c r="R113" s="62">
        <v>0.0044606904143264636</v>
      </c>
      <c r="S113" s="62">
        <v>0.05685819475666406</v>
      </c>
      <c r="T113" s="62">
        <v>0</v>
      </c>
      <c r="U113" s="62">
        <v>0</v>
      </c>
      <c r="V113" s="92">
        <v>0.7201224067174196</v>
      </c>
      <c r="W113" s="93"/>
    </row>
    <row r="114" spans="1:23" ht="12.75">
      <c r="A114" s="179"/>
      <c r="B114" s="179"/>
      <c r="C114" s="179"/>
      <c r="D114" s="57"/>
      <c r="E114" s="57">
        <v>2</v>
      </c>
      <c r="F114" s="62">
        <v>0.17445910209208568</v>
      </c>
      <c r="G114" s="62">
        <v>0.06333533785050775</v>
      </c>
      <c r="H114" s="62">
        <v>0</v>
      </c>
      <c r="I114" s="62">
        <v>0.04822111167902354</v>
      </c>
      <c r="J114" s="62"/>
      <c r="K114" s="62">
        <v>0</v>
      </c>
      <c r="L114" s="180">
        <v>0.04822111167902354</v>
      </c>
      <c r="M114" s="180"/>
      <c r="N114" s="62">
        <v>0</v>
      </c>
      <c r="O114" s="62">
        <v>0</v>
      </c>
      <c r="P114" s="62">
        <v>0.020787969924812025</v>
      </c>
      <c r="Q114" s="62">
        <v>0.352</v>
      </c>
      <c r="R114" s="62">
        <v>0.0044606904143264636</v>
      </c>
      <c r="S114" s="62">
        <v>0.05685819475666406</v>
      </c>
      <c r="T114" s="62">
        <v>0</v>
      </c>
      <c r="U114" s="62">
        <v>0</v>
      </c>
      <c r="V114" s="92">
        <v>0.7201224067174196</v>
      </c>
      <c r="W114" s="93"/>
    </row>
    <row r="115" spans="1:23" ht="12.75">
      <c r="A115" s="178">
        <v>94</v>
      </c>
      <c r="B115" s="178" t="s">
        <v>344</v>
      </c>
      <c r="C115" s="178">
        <v>13</v>
      </c>
      <c r="D115" s="57"/>
      <c r="E115" s="57">
        <v>1</v>
      </c>
      <c r="F115" s="62">
        <v>0.20481404139387113</v>
      </c>
      <c r="G115" s="62">
        <v>0.07856754056018422</v>
      </c>
      <c r="H115" s="62">
        <v>0</v>
      </c>
      <c r="I115" s="62">
        <v>0.03992459075264248</v>
      </c>
      <c r="J115" s="62"/>
      <c r="K115" s="62">
        <v>0</v>
      </c>
      <c r="L115" s="180">
        <v>0.03992459075264248</v>
      </c>
      <c r="M115" s="180"/>
      <c r="N115" s="62">
        <v>0</v>
      </c>
      <c r="O115" s="62">
        <v>0</v>
      </c>
      <c r="P115" s="62">
        <v>0.018799289520426286</v>
      </c>
      <c r="Q115" s="62">
        <v>0.31</v>
      </c>
      <c r="R115" s="62">
        <v>0.00596640281688609</v>
      </c>
      <c r="S115" s="62">
        <v>0.06239436333517058</v>
      </c>
      <c r="T115" s="62">
        <v>0</v>
      </c>
      <c r="U115" s="62">
        <v>0</v>
      </c>
      <c r="V115" s="92">
        <v>0.7204662283791808</v>
      </c>
      <c r="W115" s="93"/>
    </row>
    <row r="116" spans="1:23" ht="12.75">
      <c r="A116" s="179"/>
      <c r="B116" s="179"/>
      <c r="C116" s="179"/>
      <c r="D116" s="57"/>
      <c r="E116" s="57">
        <v>2</v>
      </c>
      <c r="F116" s="62">
        <v>0.20481404139387113</v>
      </c>
      <c r="G116" s="62">
        <v>0.07856754056018422</v>
      </c>
      <c r="H116" s="62">
        <v>0</v>
      </c>
      <c r="I116" s="62">
        <v>0.03992459075264248</v>
      </c>
      <c r="J116" s="62"/>
      <c r="K116" s="62">
        <v>0</v>
      </c>
      <c r="L116" s="180">
        <v>0.03992459075264248</v>
      </c>
      <c r="M116" s="180"/>
      <c r="N116" s="62">
        <v>0</v>
      </c>
      <c r="O116" s="62">
        <v>0</v>
      </c>
      <c r="P116" s="62">
        <v>0.018799289520426286</v>
      </c>
      <c r="Q116" s="62">
        <v>0.31</v>
      </c>
      <c r="R116" s="62">
        <v>0.00596640281688609</v>
      </c>
      <c r="S116" s="62">
        <v>0.06239436333517058</v>
      </c>
      <c r="T116" s="62">
        <v>0</v>
      </c>
      <c r="U116" s="62">
        <v>0</v>
      </c>
      <c r="V116" s="92">
        <v>0.7204662283791808</v>
      </c>
      <c r="W116" s="93"/>
    </row>
    <row r="117" spans="1:23" ht="12.75">
      <c r="A117" s="178">
        <v>95</v>
      </c>
      <c r="B117" s="178" t="s">
        <v>344</v>
      </c>
      <c r="C117" s="178">
        <v>15</v>
      </c>
      <c r="D117" s="57"/>
      <c r="E117" s="57">
        <v>1</v>
      </c>
      <c r="F117" s="62">
        <v>0.15621846108517792</v>
      </c>
      <c r="G117" s="62">
        <v>0.08747454757076596</v>
      </c>
      <c r="H117" s="62">
        <v>0</v>
      </c>
      <c r="I117" s="62">
        <v>0.044419283216149005</v>
      </c>
      <c r="J117" s="63"/>
      <c r="K117" s="62">
        <v>0</v>
      </c>
      <c r="L117" s="180">
        <v>0.044419283216149005</v>
      </c>
      <c r="M117" s="180"/>
      <c r="N117" s="62">
        <v>0</v>
      </c>
      <c r="O117" s="62">
        <v>0</v>
      </c>
      <c r="P117" s="62">
        <v>0.01981094992980814</v>
      </c>
      <c r="Q117" s="62">
        <v>0.33899999999999997</v>
      </c>
      <c r="R117" s="62">
        <v>0.005885362968818819</v>
      </c>
      <c r="S117" s="62">
        <v>0.06753057170828332</v>
      </c>
      <c r="T117" s="62">
        <v>0</v>
      </c>
      <c r="U117" s="62">
        <v>0</v>
      </c>
      <c r="V117" s="92">
        <v>0.7203391764790033</v>
      </c>
      <c r="W117" s="93"/>
    </row>
    <row r="118" spans="1:23" ht="12.75">
      <c r="A118" s="179"/>
      <c r="B118" s="179"/>
      <c r="C118" s="179"/>
      <c r="D118" s="57"/>
      <c r="E118" s="57">
        <v>2</v>
      </c>
      <c r="F118" s="62">
        <v>0.15621846108517792</v>
      </c>
      <c r="G118" s="62">
        <v>0.08747454757076596</v>
      </c>
      <c r="H118" s="62">
        <v>0</v>
      </c>
      <c r="I118" s="62">
        <v>0.044419283216149005</v>
      </c>
      <c r="J118" s="63"/>
      <c r="K118" s="62">
        <v>0</v>
      </c>
      <c r="L118" s="180">
        <v>0.044419283216149005</v>
      </c>
      <c r="M118" s="180"/>
      <c r="N118" s="62">
        <v>0</v>
      </c>
      <c r="O118" s="62">
        <v>0</v>
      </c>
      <c r="P118" s="62">
        <v>0.01981094992980814</v>
      </c>
      <c r="Q118" s="62">
        <v>0.33899999999999997</v>
      </c>
      <c r="R118" s="62">
        <v>0.005885362968818819</v>
      </c>
      <c r="S118" s="62">
        <v>0.06753057170828332</v>
      </c>
      <c r="T118" s="62">
        <v>0</v>
      </c>
      <c r="U118" s="62">
        <v>0</v>
      </c>
      <c r="V118" s="92">
        <v>0.7203391764790033</v>
      </c>
      <c r="W118" s="93"/>
    </row>
    <row r="119" spans="1:23" ht="12.75">
      <c r="A119" s="178">
        <v>96</v>
      </c>
      <c r="B119" s="178" t="s">
        <v>345</v>
      </c>
      <c r="C119" s="178">
        <v>5</v>
      </c>
      <c r="D119" s="57"/>
      <c r="E119" s="57">
        <v>1</v>
      </c>
      <c r="F119" s="62">
        <v>0.09533984019458683</v>
      </c>
      <c r="G119" s="62">
        <v>0.10288516630553882</v>
      </c>
      <c r="H119" s="62">
        <v>0.002579454427638784</v>
      </c>
      <c r="I119" s="62">
        <v>0.11196247943685654</v>
      </c>
      <c r="J119" s="62"/>
      <c r="K119" s="62">
        <v>0.0788895519067282</v>
      </c>
      <c r="L119" s="180">
        <v>0.03307292753012835</v>
      </c>
      <c r="M119" s="180"/>
      <c r="N119" s="62">
        <v>0.0008117701440733855</v>
      </c>
      <c r="O119" s="62">
        <v>0.0009310814768767297</v>
      </c>
      <c r="P119" s="62">
        <v>0.024000000000000004</v>
      </c>
      <c r="Q119" s="62">
        <v>0.572</v>
      </c>
      <c r="R119" s="62">
        <v>0.0019012745979730473</v>
      </c>
      <c r="S119" s="62">
        <v>0.027841129201316407</v>
      </c>
      <c r="T119" s="62">
        <v>0</v>
      </c>
      <c r="U119" s="62">
        <v>0</v>
      </c>
      <c r="V119" s="92">
        <v>0.9402521957848606</v>
      </c>
      <c r="W119" s="93"/>
    </row>
    <row r="120" spans="1:23" ht="12.75">
      <c r="A120" s="179"/>
      <c r="B120" s="179"/>
      <c r="C120" s="179"/>
      <c r="D120" s="57"/>
      <c r="E120" s="57">
        <v>2</v>
      </c>
      <c r="F120" s="62">
        <v>0.09533984019458683</v>
      </c>
      <c r="G120" s="62">
        <v>0.10288516630553882</v>
      </c>
      <c r="H120" s="62">
        <v>0.002579454427638784</v>
      </c>
      <c r="I120" s="62">
        <v>0.11196247943685654</v>
      </c>
      <c r="J120" s="62"/>
      <c r="K120" s="62">
        <v>0.0788895519067282</v>
      </c>
      <c r="L120" s="180">
        <v>0.03307292753012835</v>
      </c>
      <c r="M120" s="180"/>
      <c r="N120" s="62">
        <v>0.0008117701440733855</v>
      </c>
      <c r="O120" s="62">
        <v>0.0009310814768767297</v>
      </c>
      <c r="P120" s="62">
        <v>0.024000000000000004</v>
      </c>
      <c r="Q120" s="62">
        <v>0.492</v>
      </c>
      <c r="R120" s="62">
        <v>0.0019012745979730473</v>
      </c>
      <c r="S120" s="62">
        <v>0.027841129201316407</v>
      </c>
      <c r="T120" s="62">
        <v>0</v>
      </c>
      <c r="U120" s="62">
        <v>0</v>
      </c>
      <c r="V120" s="92">
        <v>0.8602521957848606</v>
      </c>
      <c r="W120" s="93"/>
    </row>
    <row r="121" spans="1:23" ht="12.75">
      <c r="A121" s="178">
        <v>97</v>
      </c>
      <c r="B121" s="178" t="s">
        <v>342</v>
      </c>
      <c r="C121" s="178">
        <v>2</v>
      </c>
      <c r="D121" s="57"/>
      <c r="E121" s="57">
        <v>1</v>
      </c>
      <c r="F121" s="62">
        <v>0.17251014871654566</v>
      </c>
      <c r="G121" s="62">
        <v>0.08457554535506615</v>
      </c>
      <c r="H121" s="62">
        <v>0.005637767030675428</v>
      </c>
      <c r="I121" s="62">
        <v>0.12781636670661592</v>
      </c>
      <c r="J121" s="62"/>
      <c r="K121" s="62">
        <v>0.07470348459542078</v>
      </c>
      <c r="L121" s="180">
        <v>0.05311288211119513</v>
      </c>
      <c r="M121" s="180"/>
      <c r="N121" s="62">
        <v>0.0015695381653091746</v>
      </c>
      <c r="O121" s="62">
        <v>0.0018002237747220583</v>
      </c>
      <c r="P121" s="62">
        <v>0.042460612142498744</v>
      </c>
      <c r="Q121" s="62">
        <v>0.465</v>
      </c>
      <c r="R121" s="62">
        <v>0.003391966519012053</v>
      </c>
      <c r="S121" s="62">
        <v>0.03474685723400169</v>
      </c>
      <c r="T121" s="62">
        <v>0</v>
      </c>
      <c r="U121" s="62">
        <v>0</v>
      </c>
      <c r="V121" s="92">
        <v>0.9395090256444469</v>
      </c>
      <c r="W121" s="93"/>
    </row>
    <row r="122" spans="1:23" ht="12.75">
      <c r="A122" s="179"/>
      <c r="B122" s="179"/>
      <c r="C122" s="179"/>
      <c r="D122" s="57"/>
      <c r="E122" s="57">
        <v>2</v>
      </c>
      <c r="F122" s="62">
        <v>0.17251014871654566</v>
      </c>
      <c r="G122" s="62">
        <v>0.08457554535506615</v>
      </c>
      <c r="H122" s="62">
        <v>0.005637767030675428</v>
      </c>
      <c r="I122" s="62">
        <v>0.12781636670661592</v>
      </c>
      <c r="J122" s="62"/>
      <c r="K122" s="62">
        <v>0.07470348459542078</v>
      </c>
      <c r="L122" s="180">
        <v>0.05311288211119513</v>
      </c>
      <c r="M122" s="180"/>
      <c r="N122" s="62">
        <v>0.0015695381653091746</v>
      </c>
      <c r="O122" s="62">
        <v>0.0018002237747220583</v>
      </c>
      <c r="P122" s="62">
        <v>0.042460612142498744</v>
      </c>
      <c r="Q122" s="62">
        <v>0.385</v>
      </c>
      <c r="R122" s="62">
        <v>0.003391966519012053</v>
      </c>
      <c r="S122" s="62">
        <v>0.03474685723400169</v>
      </c>
      <c r="T122" s="62">
        <v>0</v>
      </c>
      <c r="U122" s="62">
        <v>0</v>
      </c>
      <c r="V122" s="92">
        <v>0.859509025644447</v>
      </c>
      <c r="W122" s="93"/>
    </row>
    <row r="123" spans="1:23" ht="12.75">
      <c r="A123" s="178">
        <v>98</v>
      </c>
      <c r="B123" s="178" t="s">
        <v>342</v>
      </c>
      <c r="C123" s="178">
        <v>16</v>
      </c>
      <c r="D123" s="57"/>
      <c r="E123" s="57">
        <v>1</v>
      </c>
      <c r="F123" s="62">
        <v>0.22718224403409304</v>
      </c>
      <c r="G123" s="62">
        <v>0.08806161769508156</v>
      </c>
      <c r="H123" s="62">
        <v>0.005434846701416667</v>
      </c>
      <c r="I123" s="62">
        <v>0.09684688976017018</v>
      </c>
      <c r="J123" s="62"/>
      <c r="K123" s="62">
        <v>0.04800956928281941</v>
      </c>
      <c r="L123" s="180">
        <v>0.048837320477350774</v>
      </c>
      <c r="M123" s="180"/>
      <c r="N123" s="62">
        <v>0.0015739149689835872</v>
      </c>
      <c r="O123" s="62">
        <v>0.0018052438667504772</v>
      </c>
      <c r="P123" s="62">
        <v>0.049710982658959534</v>
      </c>
      <c r="Q123" s="62">
        <v>0.42799999999999994</v>
      </c>
      <c r="R123" s="62">
        <v>0.0032906288427043376</v>
      </c>
      <c r="S123" s="62">
        <v>0.03851531834120442</v>
      </c>
      <c r="T123" s="62">
        <v>0</v>
      </c>
      <c r="U123" s="62">
        <v>0</v>
      </c>
      <c r="V123" s="92">
        <v>0.9404216868693638</v>
      </c>
      <c r="W123" s="93"/>
    </row>
    <row r="124" spans="1:23" ht="12.75">
      <c r="A124" s="179"/>
      <c r="B124" s="179"/>
      <c r="C124" s="179"/>
      <c r="D124" s="57"/>
      <c r="E124" s="57">
        <v>2</v>
      </c>
      <c r="F124" s="62">
        <v>0.22718224403409304</v>
      </c>
      <c r="G124" s="62">
        <v>0.08806161769508156</v>
      </c>
      <c r="H124" s="62">
        <v>0.005434846701416667</v>
      </c>
      <c r="I124" s="62">
        <v>0.09684688976017018</v>
      </c>
      <c r="J124" s="62"/>
      <c r="K124" s="62">
        <v>0.04800956928281941</v>
      </c>
      <c r="L124" s="180">
        <v>0.048837320477350774</v>
      </c>
      <c r="M124" s="180"/>
      <c r="N124" s="62">
        <v>0.0015739149689835872</v>
      </c>
      <c r="O124" s="62">
        <v>0.0018052438667504772</v>
      </c>
      <c r="P124" s="62">
        <v>0.049710982658959534</v>
      </c>
      <c r="Q124" s="62">
        <v>0.348</v>
      </c>
      <c r="R124" s="62">
        <v>0.0032906288427043376</v>
      </c>
      <c r="S124" s="62">
        <v>0.03851531834120442</v>
      </c>
      <c r="T124" s="62">
        <v>0</v>
      </c>
      <c r="U124" s="62">
        <v>0</v>
      </c>
      <c r="V124" s="92">
        <v>0.8604216868693637</v>
      </c>
      <c r="W124" s="93"/>
    </row>
    <row r="125" spans="1:23" ht="12.75">
      <c r="A125" s="178">
        <v>99</v>
      </c>
      <c r="B125" s="178" t="s">
        <v>328</v>
      </c>
      <c r="C125" s="178">
        <v>299</v>
      </c>
      <c r="D125" s="57"/>
      <c r="E125" s="57">
        <v>1</v>
      </c>
      <c r="F125" s="62">
        <v>0.08492151929518413</v>
      </c>
      <c r="G125" s="62">
        <v>0.12640150848983536</v>
      </c>
      <c r="H125" s="62">
        <v>0.002106620808359401</v>
      </c>
      <c r="I125" s="62">
        <v>0.10078101411682101</v>
      </c>
      <c r="J125" s="62"/>
      <c r="K125" s="62">
        <v>0.06053740097119625</v>
      </c>
      <c r="L125" s="180">
        <v>0.04024361314562477</v>
      </c>
      <c r="M125" s="180"/>
      <c r="N125" s="62">
        <v>0.0006247956733542539</v>
      </c>
      <c r="O125" s="62">
        <v>0.0007166261072053908</v>
      </c>
      <c r="P125" s="62">
        <v>0.025583366653338664</v>
      </c>
      <c r="Q125" s="62">
        <v>0.569</v>
      </c>
      <c r="R125" s="62">
        <v>0.0024249654777623152</v>
      </c>
      <c r="S125" s="62">
        <v>0.02698724183635523</v>
      </c>
      <c r="T125" s="62">
        <v>0</v>
      </c>
      <c r="U125" s="62">
        <v>0</v>
      </c>
      <c r="V125" s="92">
        <v>0.9395476584582158</v>
      </c>
      <c r="W125" s="93"/>
    </row>
    <row r="126" spans="1:23" ht="12.75">
      <c r="A126" s="179"/>
      <c r="B126" s="179"/>
      <c r="C126" s="179"/>
      <c r="D126" s="57"/>
      <c r="E126" s="57">
        <v>2</v>
      </c>
      <c r="F126" s="62">
        <v>0.08492151929518413</v>
      </c>
      <c r="G126" s="62">
        <v>0.12640150848983536</v>
      </c>
      <c r="H126" s="62">
        <v>0.002106620808359401</v>
      </c>
      <c r="I126" s="62">
        <v>0.10078101411682101</v>
      </c>
      <c r="J126" s="62"/>
      <c r="K126" s="62">
        <v>0.06053740097119625</v>
      </c>
      <c r="L126" s="180">
        <v>0.04024361314562477</v>
      </c>
      <c r="M126" s="180"/>
      <c r="N126" s="62">
        <v>0.0006247956733542539</v>
      </c>
      <c r="O126" s="62">
        <v>0.0007166261072053908</v>
      </c>
      <c r="P126" s="62">
        <v>0.025583366653338664</v>
      </c>
      <c r="Q126" s="62">
        <v>0.489</v>
      </c>
      <c r="R126" s="62">
        <v>0.0024249654777623152</v>
      </c>
      <c r="S126" s="62">
        <v>0.02698724183635523</v>
      </c>
      <c r="T126" s="62">
        <v>0</v>
      </c>
      <c r="U126" s="62">
        <v>0</v>
      </c>
      <c r="V126" s="92">
        <v>0.8595476584582158</v>
      </c>
      <c r="W126" s="93"/>
    </row>
    <row r="127" spans="1:23" ht="12.75">
      <c r="A127" s="178">
        <v>100</v>
      </c>
      <c r="B127" s="178" t="s">
        <v>328</v>
      </c>
      <c r="C127" s="178">
        <v>301</v>
      </c>
      <c r="D127" s="57"/>
      <c r="E127" s="57">
        <v>1</v>
      </c>
      <c r="F127" s="62">
        <v>0.13911006172107418</v>
      </c>
      <c r="G127" s="62">
        <v>0.12204693892974397</v>
      </c>
      <c r="H127" s="62">
        <v>0.0021743675992388187</v>
      </c>
      <c r="I127" s="62">
        <v>0.09343813985241878</v>
      </c>
      <c r="J127" s="62"/>
      <c r="K127" s="62">
        <v>0.05619589193971093</v>
      </c>
      <c r="L127" s="180">
        <v>0.037242247912707846</v>
      </c>
      <c r="M127" s="180"/>
      <c r="N127" s="62">
        <v>0.0006656459963400846</v>
      </c>
      <c r="O127" s="62">
        <v>0.0007634804776626274</v>
      </c>
      <c r="P127" s="62">
        <v>0.024315179606025493</v>
      </c>
      <c r="Q127" s="62">
        <v>0.5359999999999999</v>
      </c>
      <c r="R127" s="62">
        <v>0.002754461758466313</v>
      </c>
      <c r="S127" s="62">
        <v>0.0183546402543576</v>
      </c>
      <c r="T127" s="62">
        <v>0</v>
      </c>
      <c r="U127" s="62">
        <v>0</v>
      </c>
      <c r="V127" s="92">
        <v>0.9396229161953277</v>
      </c>
      <c r="W127" s="93"/>
    </row>
    <row r="128" spans="1:23" ht="12.75">
      <c r="A128" s="179"/>
      <c r="B128" s="179"/>
      <c r="C128" s="179"/>
      <c r="D128" s="57"/>
      <c r="E128" s="57">
        <v>2</v>
      </c>
      <c r="F128" s="62">
        <v>0.13911006172107418</v>
      </c>
      <c r="G128" s="62">
        <v>0.12204693892974397</v>
      </c>
      <c r="H128" s="62">
        <v>0.0021743675992388187</v>
      </c>
      <c r="I128" s="62">
        <v>0.09343813985241878</v>
      </c>
      <c r="J128" s="62"/>
      <c r="K128" s="62">
        <v>0.05619589193971093</v>
      </c>
      <c r="L128" s="180">
        <v>0.037242247912707846</v>
      </c>
      <c r="M128" s="180"/>
      <c r="N128" s="62">
        <v>0.0006656459963400846</v>
      </c>
      <c r="O128" s="62">
        <v>0.0007634804776626274</v>
      </c>
      <c r="P128" s="62">
        <v>0.024315179606025493</v>
      </c>
      <c r="Q128" s="62">
        <v>0.45599999999999996</v>
      </c>
      <c r="R128" s="62">
        <v>0.002754461758466313</v>
      </c>
      <c r="S128" s="62">
        <v>0.0183546402543576</v>
      </c>
      <c r="T128" s="62">
        <v>0</v>
      </c>
      <c r="U128" s="62">
        <v>0</v>
      </c>
      <c r="V128" s="92">
        <v>0.8596229161953278</v>
      </c>
      <c r="W128" s="93"/>
    </row>
    <row r="129" spans="1:23" ht="12.75">
      <c r="A129" s="178">
        <v>101</v>
      </c>
      <c r="B129" s="178" t="s">
        <v>328</v>
      </c>
      <c r="C129" s="178">
        <v>303</v>
      </c>
      <c r="D129" s="57"/>
      <c r="E129" s="57">
        <v>1</v>
      </c>
      <c r="F129" s="62">
        <v>0.19774629173130412</v>
      </c>
      <c r="G129" s="62">
        <v>0.11835304762972114</v>
      </c>
      <c r="H129" s="62">
        <v>0.002150771835432248</v>
      </c>
      <c r="I129" s="62">
        <v>0.09452648961589681</v>
      </c>
      <c r="J129" s="62"/>
      <c r="K129" s="62">
        <v>0.057967464015323475</v>
      </c>
      <c r="L129" s="180">
        <v>0.036559025600573336</v>
      </c>
      <c r="M129" s="180"/>
      <c r="N129" s="62">
        <v>0.000683516441147204</v>
      </c>
      <c r="O129" s="62">
        <v>0.0007839774622646535</v>
      </c>
      <c r="P129" s="62">
        <v>0.02449617151607963</v>
      </c>
      <c r="Q129" s="62">
        <v>0.48</v>
      </c>
      <c r="R129" s="62">
        <v>0.00326393363551399</v>
      </c>
      <c r="S129" s="62">
        <v>0.017997398945707718</v>
      </c>
      <c r="T129" s="62">
        <v>0</v>
      </c>
      <c r="U129" s="62">
        <v>0</v>
      </c>
      <c r="V129" s="92">
        <v>0.9400015988130676</v>
      </c>
      <c r="W129" s="93"/>
    </row>
    <row r="130" spans="1:23" ht="12.75">
      <c r="A130" s="179"/>
      <c r="B130" s="179"/>
      <c r="C130" s="179"/>
      <c r="D130" s="57"/>
      <c r="E130" s="57">
        <v>2</v>
      </c>
      <c r="F130" s="62">
        <v>0.19774629173130412</v>
      </c>
      <c r="G130" s="62">
        <v>0.11835304762972114</v>
      </c>
      <c r="H130" s="62">
        <v>0.002150771835432248</v>
      </c>
      <c r="I130" s="62">
        <v>0.09452648961589681</v>
      </c>
      <c r="J130" s="62"/>
      <c r="K130" s="62">
        <v>0.057967464015323475</v>
      </c>
      <c r="L130" s="180">
        <v>0.036559025600573336</v>
      </c>
      <c r="M130" s="180"/>
      <c r="N130" s="62">
        <v>0.000683516441147204</v>
      </c>
      <c r="O130" s="62">
        <v>0.0007839774622646535</v>
      </c>
      <c r="P130" s="62">
        <v>0.02449617151607963</v>
      </c>
      <c r="Q130" s="62">
        <v>0.4</v>
      </c>
      <c r="R130" s="62">
        <v>0.00326393363551399</v>
      </c>
      <c r="S130" s="62">
        <v>0.017997398945707718</v>
      </c>
      <c r="T130" s="62">
        <v>0</v>
      </c>
      <c r="U130" s="62">
        <v>0</v>
      </c>
      <c r="V130" s="92">
        <v>0.8600015988130676</v>
      </c>
      <c r="W130" s="93"/>
    </row>
    <row r="131" spans="1:23" ht="12.75">
      <c r="A131" s="178">
        <v>102</v>
      </c>
      <c r="B131" s="178" t="s">
        <v>328</v>
      </c>
      <c r="C131" s="178">
        <v>305</v>
      </c>
      <c r="D131" s="57"/>
      <c r="E131" s="57">
        <v>1</v>
      </c>
      <c r="F131" s="62">
        <v>0.08911242029596254</v>
      </c>
      <c r="G131" s="62">
        <v>0.1515041047462512</v>
      </c>
      <c r="H131" s="62">
        <v>0.002492054682804198</v>
      </c>
      <c r="I131" s="62">
        <v>0.10704895362899672</v>
      </c>
      <c r="J131" s="62"/>
      <c r="K131" s="62">
        <v>0.06437651850541039</v>
      </c>
      <c r="L131" s="180">
        <v>0.04267243512358633</v>
      </c>
      <c r="M131" s="180"/>
      <c r="N131" s="62">
        <v>0.0007413892716659338</v>
      </c>
      <c r="O131" s="62">
        <v>0.0008503562529898572</v>
      </c>
      <c r="P131" s="62">
        <v>0.026948630136986302</v>
      </c>
      <c r="Q131" s="62">
        <v>0.5379999999999999</v>
      </c>
      <c r="R131" s="62">
        <v>0.0025719288996366033</v>
      </c>
      <c r="S131" s="62">
        <v>0.021044377894261952</v>
      </c>
      <c r="T131" s="62">
        <v>0</v>
      </c>
      <c r="U131" s="62">
        <v>0</v>
      </c>
      <c r="V131" s="92">
        <v>0.9403142158095552</v>
      </c>
      <c r="W131" s="93"/>
    </row>
    <row r="132" spans="1:23" ht="12.75">
      <c r="A132" s="179"/>
      <c r="B132" s="179"/>
      <c r="C132" s="179"/>
      <c r="D132" s="57"/>
      <c r="E132" s="57">
        <v>2</v>
      </c>
      <c r="F132" s="62">
        <v>0.08911242029596254</v>
      </c>
      <c r="G132" s="62">
        <v>0.1515041047462512</v>
      </c>
      <c r="H132" s="62">
        <v>0.002492054682804198</v>
      </c>
      <c r="I132" s="62">
        <v>0.10704895362899672</v>
      </c>
      <c r="J132" s="62"/>
      <c r="K132" s="62">
        <v>0.06437651850541039</v>
      </c>
      <c r="L132" s="180">
        <v>0.04267243512358633</v>
      </c>
      <c r="M132" s="180"/>
      <c r="N132" s="62">
        <v>0.0007413892716659338</v>
      </c>
      <c r="O132" s="62">
        <v>0.0008503562529898572</v>
      </c>
      <c r="P132" s="62">
        <v>0.026948630136986302</v>
      </c>
      <c r="Q132" s="62">
        <v>0.45799999999999996</v>
      </c>
      <c r="R132" s="62">
        <v>0.0025719288996366033</v>
      </c>
      <c r="S132" s="62">
        <v>0.021044377894261952</v>
      </c>
      <c r="T132" s="62">
        <v>0</v>
      </c>
      <c r="U132" s="62">
        <v>0</v>
      </c>
      <c r="V132" s="92">
        <v>0.8603142158095554</v>
      </c>
      <c r="W132" s="93"/>
    </row>
    <row r="133" spans="1:23" ht="12.75">
      <c r="A133" s="178">
        <v>103</v>
      </c>
      <c r="B133" s="178" t="s">
        <v>328</v>
      </c>
      <c r="C133" s="178">
        <v>308</v>
      </c>
      <c r="D133" s="57"/>
      <c r="E133" s="57">
        <v>1</v>
      </c>
      <c r="F133" s="62">
        <v>0.16477049556992046</v>
      </c>
      <c r="G133" s="62">
        <v>0.09628200101197351</v>
      </c>
      <c r="H133" s="62">
        <v>0</v>
      </c>
      <c r="I133" s="62">
        <v>0.0961784170942857</v>
      </c>
      <c r="J133" s="62"/>
      <c r="K133" s="62">
        <v>0.046247494177252275</v>
      </c>
      <c r="L133" s="180">
        <v>0.04993092291703343</v>
      </c>
      <c r="M133" s="180"/>
      <c r="N133" s="62">
        <v>0</v>
      </c>
      <c r="O133" s="62">
        <v>0</v>
      </c>
      <c r="P133" s="62">
        <v>0.04953992395437262</v>
      </c>
      <c r="Q133" s="62">
        <v>0.4759999999999999</v>
      </c>
      <c r="R133" s="62">
        <v>0.0028527835179812484</v>
      </c>
      <c r="S133" s="62">
        <v>0.054002924823522445</v>
      </c>
      <c r="T133" s="62">
        <v>0</v>
      </c>
      <c r="U133" s="62">
        <v>0</v>
      </c>
      <c r="V133" s="92">
        <v>0.939626545972056</v>
      </c>
      <c r="W133" s="93"/>
    </row>
    <row r="134" spans="1:23" ht="12.75">
      <c r="A134" s="179"/>
      <c r="B134" s="179"/>
      <c r="C134" s="179"/>
      <c r="D134" s="57"/>
      <c r="E134" s="57">
        <v>2</v>
      </c>
      <c r="F134" s="62">
        <v>0.16477049556992046</v>
      </c>
      <c r="G134" s="62">
        <v>0.09628200101197351</v>
      </c>
      <c r="H134" s="62">
        <v>0</v>
      </c>
      <c r="I134" s="62">
        <v>0.0961784170942857</v>
      </c>
      <c r="J134" s="62"/>
      <c r="K134" s="62">
        <v>0.046247494177252275</v>
      </c>
      <c r="L134" s="180">
        <v>0.04993092291703343</v>
      </c>
      <c r="M134" s="180"/>
      <c r="N134" s="62">
        <v>0</v>
      </c>
      <c r="O134" s="62">
        <v>0</v>
      </c>
      <c r="P134" s="62">
        <v>0.04953992395437262</v>
      </c>
      <c r="Q134" s="62">
        <v>0.39599999999999996</v>
      </c>
      <c r="R134" s="62">
        <v>0.0028527835179812484</v>
      </c>
      <c r="S134" s="62">
        <v>0.054002924823522445</v>
      </c>
      <c r="T134" s="62">
        <v>0</v>
      </c>
      <c r="U134" s="62">
        <v>0</v>
      </c>
      <c r="V134" s="92">
        <v>0.8596265459720559</v>
      </c>
      <c r="W134" s="93"/>
    </row>
    <row r="135" spans="1:23" ht="12.75">
      <c r="A135" s="178">
        <v>104</v>
      </c>
      <c r="B135" s="178" t="s">
        <v>346</v>
      </c>
      <c r="C135" s="178">
        <v>1</v>
      </c>
      <c r="D135" s="57"/>
      <c r="E135" s="57">
        <v>1</v>
      </c>
      <c r="F135" s="62">
        <v>0.12530157798021418</v>
      </c>
      <c r="G135" s="62">
        <v>0.0887153653460329</v>
      </c>
      <c r="H135" s="62">
        <v>0.005247671995291322</v>
      </c>
      <c r="I135" s="62">
        <v>0.11189083034369288</v>
      </c>
      <c r="J135" s="62"/>
      <c r="K135" s="62">
        <v>0.06202643856009061</v>
      </c>
      <c r="L135" s="180">
        <v>0.04986439178360227</v>
      </c>
      <c r="M135" s="180"/>
      <c r="N135" s="62">
        <v>0.0014717601155693084</v>
      </c>
      <c r="O135" s="62">
        <v>0.0016880746255785648</v>
      </c>
      <c r="P135" s="62">
        <v>0.0472188679245283</v>
      </c>
      <c r="Q135" s="62">
        <v>0.49699999999999994</v>
      </c>
      <c r="R135" s="62">
        <v>0.0024881440981852263</v>
      </c>
      <c r="S135" s="62">
        <v>0.05853137653369407</v>
      </c>
      <c r="T135" s="62">
        <v>0</v>
      </c>
      <c r="U135" s="62">
        <v>0</v>
      </c>
      <c r="V135" s="92">
        <v>0.9395536689627868</v>
      </c>
      <c r="W135" s="93"/>
    </row>
    <row r="136" spans="1:23" ht="12.75">
      <c r="A136" s="179"/>
      <c r="B136" s="179"/>
      <c r="C136" s="179"/>
      <c r="D136" s="57"/>
      <c r="E136" s="57">
        <v>2</v>
      </c>
      <c r="F136" s="62">
        <v>0.12530157798021418</v>
      </c>
      <c r="G136" s="62">
        <v>0.0887153653460329</v>
      </c>
      <c r="H136" s="62">
        <v>0.005247671995291322</v>
      </c>
      <c r="I136" s="62">
        <v>0.11189083034369288</v>
      </c>
      <c r="J136" s="62"/>
      <c r="K136" s="62">
        <v>0.06202643856009061</v>
      </c>
      <c r="L136" s="180">
        <v>0.04986439178360227</v>
      </c>
      <c r="M136" s="180"/>
      <c r="N136" s="62">
        <v>0.0014717601155693084</v>
      </c>
      <c r="O136" s="62">
        <v>0.0016880746255785648</v>
      </c>
      <c r="P136" s="62">
        <v>0.0472188679245283</v>
      </c>
      <c r="Q136" s="62">
        <v>0.417</v>
      </c>
      <c r="R136" s="62">
        <v>0.0024881440981852263</v>
      </c>
      <c r="S136" s="62">
        <v>0.05853137653369407</v>
      </c>
      <c r="T136" s="62">
        <v>0</v>
      </c>
      <c r="U136" s="62">
        <v>0</v>
      </c>
      <c r="V136" s="92">
        <v>0.8595536689627867</v>
      </c>
      <c r="W136" s="93"/>
    </row>
    <row r="137" spans="1:23" ht="12.75">
      <c r="A137" s="178">
        <v>105</v>
      </c>
      <c r="B137" s="178" t="s">
        <v>346</v>
      </c>
      <c r="C137" s="178">
        <v>2</v>
      </c>
      <c r="D137" s="57"/>
      <c r="E137" s="57">
        <v>1</v>
      </c>
      <c r="F137" s="62">
        <v>0.22366074745281025</v>
      </c>
      <c r="G137" s="62">
        <v>0.08853256012446763</v>
      </c>
      <c r="H137" s="62">
        <v>0</v>
      </c>
      <c r="I137" s="62">
        <v>0.10191233180721156</v>
      </c>
      <c r="J137" s="62"/>
      <c r="K137" s="62">
        <v>0.05739889952360191</v>
      </c>
      <c r="L137" s="180">
        <v>0.04451343228360965</v>
      </c>
      <c r="M137" s="180"/>
      <c r="N137" s="62">
        <v>0</v>
      </c>
      <c r="O137" s="62">
        <v>0</v>
      </c>
      <c r="P137" s="62">
        <v>0.03929646418857661</v>
      </c>
      <c r="Q137" s="62">
        <v>0.44199999999999995</v>
      </c>
      <c r="R137" s="62">
        <v>0.0037917659110396715</v>
      </c>
      <c r="S137" s="62">
        <v>0.04064025987228085</v>
      </c>
      <c r="T137" s="62">
        <v>0</v>
      </c>
      <c r="U137" s="62">
        <v>0</v>
      </c>
      <c r="V137" s="92">
        <v>0.9398341293563864</v>
      </c>
      <c r="W137" s="93"/>
    </row>
    <row r="138" spans="1:23" ht="12.75">
      <c r="A138" s="179"/>
      <c r="B138" s="179"/>
      <c r="C138" s="179"/>
      <c r="D138" s="57"/>
      <c r="E138" s="57">
        <v>2</v>
      </c>
      <c r="F138" s="62">
        <v>0.22366074745281025</v>
      </c>
      <c r="G138" s="62">
        <v>0.08853256012446763</v>
      </c>
      <c r="H138" s="62">
        <v>0</v>
      </c>
      <c r="I138" s="62">
        <v>0.10191233180721156</v>
      </c>
      <c r="J138" s="62"/>
      <c r="K138" s="62">
        <v>0.05739889952360191</v>
      </c>
      <c r="L138" s="180">
        <v>0.04451343228360965</v>
      </c>
      <c r="M138" s="180"/>
      <c r="N138" s="62">
        <v>0</v>
      </c>
      <c r="O138" s="62">
        <v>0</v>
      </c>
      <c r="P138" s="62">
        <v>0.03929646418857661</v>
      </c>
      <c r="Q138" s="62">
        <v>0.362</v>
      </c>
      <c r="R138" s="62">
        <v>0.0037917659110396715</v>
      </c>
      <c r="S138" s="62">
        <v>0.04064025987228085</v>
      </c>
      <c r="T138" s="62">
        <v>0</v>
      </c>
      <c r="U138" s="62">
        <v>0</v>
      </c>
      <c r="V138" s="92">
        <v>0.8598341293563866</v>
      </c>
      <c r="W138" s="93"/>
    </row>
    <row r="139" spans="1:23" ht="12.75">
      <c r="A139" s="178">
        <v>106</v>
      </c>
      <c r="B139" s="178" t="s">
        <v>346</v>
      </c>
      <c r="C139" s="178">
        <v>3</v>
      </c>
      <c r="D139" s="57"/>
      <c r="E139" s="57">
        <v>1</v>
      </c>
      <c r="F139" s="62">
        <v>0.16865447571546613</v>
      </c>
      <c r="G139" s="62">
        <v>0.08374609774286998</v>
      </c>
      <c r="H139" s="62">
        <v>0</v>
      </c>
      <c r="I139" s="62">
        <v>0.10772734299216223</v>
      </c>
      <c r="J139" s="62"/>
      <c r="K139" s="62">
        <v>0.059935576282912066</v>
      </c>
      <c r="L139" s="180">
        <v>0.047791766709250165</v>
      </c>
      <c r="M139" s="180"/>
      <c r="N139" s="62">
        <v>0</v>
      </c>
      <c r="O139" s="62">
        <v>0</v>
      </c>
      <c r="P139" s="62">
        <v>0.046567000911577026</v>
      </c>
      <c r="Q139" s="62">
        <v>0.4769999999999999</v>
      </c>
      <c r="R139" s="62">
        <v>0.002789449192427509</v>
      </c>
      <c r="S139" s="62">
        <v>0.053889513381832184</v>
      </c>
      <c r="T139" s="62">
        <v>0</v>
      </c>
      <c r="U139" s="62">
        <v>0</v>
      </c>
      <c r="V139" s="92">
        <v>0.940373879936335</v>
      </c>
      <c r="W139" s="93"/>
    </row>
    <row r="140" spans="1:23" ht="12.75">
      <c r="A140" s="179"/>
      <c r="B140" s="179"/>
      <c r="C140" s="179"/>
      <c r="D140" s="57"/>
      <c r="E140" s="57">
        <v>2</v>
      </c>
      <c r="F140" s="62">
        <v>0.16865447571546613</v>
      </c>
      <c r="G140" s="62">
        <v>0.08374609774286998</v>
      </c>
      <c r="H140" s="62">
        <v>0</v>
      </c>
      <c r="I140" s="62">
        <v>0.10772734299216223</v>
      </c>
      <c r="J140" s="62"/>
      <c r="K140" s="62">
        <v>0.059935576282912066</v>
      </c>
      <c r="L140" s="180">
        <v>0.047791766709250165</v>
      </c>
      <c r="M140" s="180"/>
      <c r="N140" s="62">
        <v>0</v>
      </c>
      <c r="O140" s="62">
        <v>0</v>
      </c>
      <c r="P140" s="62">
        <v>0.046567000911577026</v>
      </c>
      <c r="Q140" s="62">
        <v>0.39699999999999996</v>
      </c>
      <c r="R140" s="62">
        <v>0.002789449192427509</v>
      </c>
      <c r="S140" s="62">
        <v>0.053889513381832184</v>
      </c>
      <c r="T140" s="62">
        <v>0</v>
      </c>
      <c r="U140" s="62">
        <v>0</v>
      </c>
      <c r="V140" s="92">
        <v>0.8603738799363351</v>
      </c>
      <c r="W140" s="93"/>
    </row>
    <row r="141" spans="1:23" ht="12.75">
      <c r="A141" s="178">
        <v>107</v>
      </c>
      <c r="B141" s="178" t="s">
        <v>346</v>
      </c>
      <c r="C141" s="178">
        <v>5</v>
      </c>
      <c r="D141" s="57"/>
      <c r="E141" s="57">
        <v>1</v>
      </c>
      <c r="F141" s="62">
        <v>0.0747714298017654</v>
      </c>
      <c r="G141" s="62">
        <v>0.08754671834239566</v>
      </c>
      <c r="H141" s="62">
        <v>0.005158350037754831</v>
      </c>
      <c r="I141" s="62">
        <v>0.1685900559386404</v>
      </c>
      <c r="J141" s="63"/>
      <c r="K141" s="63">
        <v>0.11909941899245241</v>
      </c>
      <c r="L141" s="180">
        <v>0.049490636946187994</v>
      </c>
      <c r="M141" s="180"/>
      <c r="N141" s="62">
        <v>0.0014571610229901072</v>
      </c>
      <c r="O141" s="62">
        <v>0.0016713298059040022</v>
      </c>
      <c r="P141" s="62">
        <v>0.04728190743338009</v>
      </c>
      <c r="Q141" s="62">
        <v>0.49699999999999994</v>
      </c>
      <c r="R141" s="62">
        <v>0.0021636308163805397</v>
      </c>
      <c r="S141" s="62">
        <v>0.053942470556667343</v>
      </c>
      <c r="T141" s="62">
        <v>0</v>
      </c>
      <c r="U141" s="62">
        <v>0</v>
      </c>
      <c r="V141" s="92">
        <v>0.9395830537558783</v>
      </c>
      <c r="W141" s="93"/>
    </row>
    <row r="142" spans="1:23" ht="12.75">
      <c r="A142" s="179"/>
      <c r="B142" s="179"/>
      <c r="C142" s="179"/>
      <c r="D142" s="57"/>
      <c r="E142" s="57">
        <v>2</v>
      </c>
      <c r="F142" s="62">
        <v>0.0747714298017654</v>
      </c>
      <c r="G142" s="62">
        <v>0.08754671834239566</v>
      </c>
      <c r="H142" s="62">
        <v>0.005158350037754831</v>
      </c>
      <c r="I142" s="62">
        <v>0.1685900559386404</v>
      </c>
      <c r="J142" s="63"/>
      <c r="K142" s="63">
        <v>0.11909941899245241</v>
      </c>
      <c r="L142" s="180">
        <v>0.049490636946187994</v>
      </c>
      <c r="M142" s="180"/>
      <c r="N142" s="62">
        <v>0.0014571610229901072</v>
      </c>
      <c r="O142" s="62">
        <v>0.0016713298059040022</v>
      </c>
      <c r="P142" s="62">
        <v>0.04728190743338009</v>
      </c>
      <c r="Q142" s="62">
        <v>0.417</v>
      </c>
      <c r="R142" s="62">
        <v>0.0021636308163805397</v>
      </c>
      <c r="S142" s="62">
        <v>0.053942470556667343</v>
      </c>
      <c r="T142" s="62">
        <v>0</v>
      </c>
      <c r="U142" s="62">
        <v>0</v>
      </c>
      <c r="V142" s="92">
        <v>0.8595830537558783</v>
      </c>
      <c r="W142" s="93"/>
    </row>
    <row r="143" spans="1:23" ht="12.75">
      <c r="A143" s="189">
        <v>108</v>
      </c>
      <c r="B143" s="178" t="s">
        <v>345</v>
      </c>
      <c r="C143" s="178">
        <v>8</v>
      </c>
      <c r="D143" s="57"/>
      <c r="E143" s="57">
        <v>1</v>
      </c>
      <c r="F143" s="62">
        <v>0.24247958266013847</v>
      </c>
      <c r="G143" s="62">
        <v>0.12211076108405534</v>
      </c>
      <c r="H143" s="62">
        <v>0.003986106010940656</v>
      </c>
      <c r="I143" s="62">
        <v>0.09177455310362444</v>
      </c>
      <c r="J143" s="62"/>
      <c r="K143" s="62">
        <v>0.05289296762842476</v>
      </c>
      <c r="L143" s="180">
        <v>0.038881585475199675</v>
      </c>
      <c r="M143" s="180"/>
      <c r="N143" s="62">
        <v>0.001236509288704196</v>
      </c>
      <c r="O143" s="62">
        <v>0.001418247398113743</v>
      </c>
      <c r="P143" s="62">
        <v>0.02309194467046379</v>
      </c>
      <c r="Q143" s="62">
        <v>0.43399999999999994</v>
      </c>
      <c r="R143" s="62">
        <v>0.002706980998918914</v>
      </c>
      <c r="S143" s="62">
        <v>0.01710557094092068</v>
      </c>
      <c r="T143" s="62">
        <v>0</v>
      </c>
      <c r="U143" s="62">
        <v>0</v>
      </c>
      <c r="V143" s="92">
        <v>0.9399102561558801</v>
      </c>
      <c r="W143" s="93"/>
    </row>
    <row r="144" spans="1:23" ht="12.75">
      <c r="A144" s="165"/>
      <c r="B144" s="179"/>
      <c r="C144" s="179"/>
      <c r="D144" s="57"/>
      <c r="E144" s="57">
        <v>2</v>
      </c>
      <c r="F144" s="62">
        <v>0.24247958266013847</v>
      </c>
      <c r="G144" s="62">
        <v>0.12211076108405534</v>
      </c>
      <c r="H144" s="62">
        <v>0.003986106010940656</v>
      </c>
      <c r="I144" s="62">
        <v>0.09177455310362444</v>
      </c>
      <c r="J144" s="62"/>
      <c r="K144" s="62">
        <v>0.05289296762842476</v>
      </c>
      <c r="L144" s="180">
        <v>0.038881585475199675</v>
      </c>
      <c r="M144" s="180"/>
      <c r="N144" s="62">
        <v>0.001236509288704196</v>
      </c>
      <c r="O144" s="62">
        <v>0.001418247398113743</v>
      </c>
      <c r="P144" s="62">
        <v>0.02309194467046379</v>
      </c>
      <c r="Q144" s="62">
        <v>0.354</v>
      </c>
      <c r="R144" s="62">
        <v>0.002706980998918914</v>
      </c>
      <c r="S144" s="62">
        <v>0.01710557094092068</v>
      </c>
      <c r="T144" s="62">
        <v>0</v>
      </c>
      <c r="U144" s="62">
        <v>0</v>
      </c>
      <c r="V144" s="92">
        <v>0.8599102561558801</v>
      </c>
      <c r="W144" s="93"/>
    </row>
    <row r="145" spans="1:23" ht="12.75">
      <c r="A145" s="189">
        <v>109</v>
      </c>
      <c r="B145" s="178" t="s">
        <v>345</v>
      </c>
      <c r="C145" s="178">
        <v>10</v>
      </c>
      <c r="D145" s="57"/>
      <c r="E145" s="57">
        <v>1</v>
      </c>
      <c r="F145" s="62">
        <v>0.1948831370383251</v>
      </c>
      <c r="G145" s="62">
        <v>0.07021074141963958</v>
      </c>
      <c r="H145" s="62">
        <v>0.0037321100839476</v>
      </c>
      <c r="I145" s="62">
        <v>0.09063928124576001</v>
      </c>
      <c r="J145" s="62"/>
      <c r="K145" s="62">
        <v>0.051407353542371345</v>
      </c>
      <c r="L145" s="180">
        <v>0.039231927703388667</v>
      </c>
      <c r="M145" s="180"/>
      <c r="N145" s="62">
        <v>0.0011345718987749104</v>
      </c>
      <c r="O145" s="62">
        <v>0.0013013275825018277</v>
      </c>
      <c r="P145" s="62">
        <v>0.033696302124311565</v>
      </c>
      <c r="Q145" s="62">
        <v>0.5</v>
      </c>
      <c r="R145" s="62">
        <v>0.0030630948660312933</v>
      </c>
      <c r="S145" s="62">
        <v>0.04160165255742817</v>
      </c>
      <c r="T145" s="62">
        <v>0</v>
      </c>
      <c r="U145" s="62">
        <v>0</v>
      </c>
      <c r="V145" s="92">
        <v>0.94026221881672</v>
      </c>
      <c r="W145" s="93"/>
    </row>
    <row r="146" spans="1:23" ht="12.75">
      <c r="A146" s="165"/>
      <c r="B146" s="179"/>
      <c r="C146" s="179"/>
      <c r="D146" s="57"/>
      <c r="E146" s="57">
        <v>2</v>
      </c>
      <c r="F146" s="62">
        <v>0.1948831370383251</v>
      </c>
      <c r="G146" s="62">
        <v>0.07021074141963958</v>
      </c>
      <c r="H146" s="62">
        <v>0.0037321100839476</v>
      </c>
      <c r="I146" s="62">
        <v>0.09063928124576001</v>
      </c>
      <c r="J146" s="62"/>
      <c r="K146" s="62">
        <v>0.051407353542371345</v>
      </c>
      <c r="L146" s="180">
        <v>0.039231927703388667</v>
      </c>
      <c r="M146" s="180"/>
      <c r="N146" s="62">
        <v>0.0011345718987749104</v>
      </c>
      <c r="O146" s="62">
        <v>0.0013013275825018277</v>
      </c>
      <c r="P146" s="62">
        <v>0.033696302124311565</v>
      </c>
      <c r="Q146" s="62">
        <v>0.42</v>
      </c>
      <c r="R146" s="62">
        <v>0.0030630948660312933</v>
      </c>
      <c r="S146" s="62">
        <v>0.04160165255742817</v>
      </c>
      <c r="T146" s="62">
        <v>0</v>
      </c>
      <c r="U146" s="62">
        <v>0</v>
      </c>
      <c r="V146" s="92">
        <v>0.86026221881672</v>
      </c>
      <c r="W146" s="93"/>
    </row>
    <row r="147" spans="1:23" ht="12.75">
      <c r="A147" s="189">
        <v>110</v>
      </c>
      <c r="B147" s="178" t="s">
        <v>347</v>
      </c>
      <c r="C147" s="178">
        <v>2</v>
      </c>
      <c r="D147" s="57"/>
      <c r="E147" s="57">
        <v>1</v>
      </c>
      <c r="F147" s="62">
        <v>0.21784561956868806</v>
      </c>
      <c r="G147" s="62">
        <v>0.07426375571569337</v>
      </c>
      <c r="H147" s="62">
        <v>0.003587665754943984</v>
      </c>
      <c r="I147" s="62">
        <v>0.10141640812953193</v>
      </c>
      <c r="J147" s="62"/>
      <c r="K147" s="62">
        <v>0.0545790593368855</v>
      </c>
      <c r="L147" s="180">
        <v>0.04683734879264643</v>
      </c>
      <c r="M147" s="180"/>
      <c r="N147" s="62">
        <v>0.0010364857789495563</v>
      </c>
      <c r="O147" s="62">
        <v>0.0011888250841347004</v>
      </c>
      <c r="P147" s="62">
        <v>0.03899595141700405</v>
      </c>
      <c r="Q147" s="62">
        <v>0.45099999999999996</v>
      </c>
      <c r="R147" s="62">
        <v>0.003043015374500988</v>
      </c>
      <c r="S147" s="62">
        <v>0.0476402662158847</v>
      </c>
      <c r="T147" s="62">
        <v>0</v>
      </c>
      <c r="U147" s="62">
        <v>0</v>
      </c>
      <c r="V147" s="92">
        <v>0.9400179930393313</v>
      </c>
      <c r="W147" s="93"/>
    </row>
    <row r="148" spans="1:23" ht="12.75">
      <c r="A148" s="165"/>
      <c r="B148" s="179"/>
      <c r="C148" s="179"/>
      <c r="D148" s="57"/>
      <c r="E148" s="57">
        <v>2</v>
      </c>
      <c r="F148" s="62">
        <v>0.21784561956868806</v>
      </c>
      <c r="G148" s="62">
        <v>0.07426375571569337</v>
      </c>
      <c r="H148" s="62">
        <v>0.003587665754943984</v>
      </c>
      <c r="I148" s="62">
        <v>0.10141640812953193</v>
      </c>
      <c r="J148" s="62"/>
      <c r="K148" s="62">
        <v>0.0545790593368855</v>
      </c>
      <c r="L148" s="180">
        <v>0.04683734879264643</v>
      </c>
      <c r="M148" s="180"/>
      <c r="N148" s="62">
        <v>0.0010364857789495563</v>
      </c>
      <c r="O148" s="62">
        <v>0.0011888250841347004</v>
      </c>
      <c r="P148" s="62">
        <v>0.03899595141700405</v>
      </c>
      <c r="Q148" s="62">
        <v>0.371</v>
      </c>
      <c r="R148" s="62">
        <v>0.003043015374500988</v>
      </c>
      <c r="S148" s="62">
        <v>0.0476402662158847</v>
      </c>
      <c r="T148" s="62">
        <v>0</v>
      </c>
      <c r="U148" s="62">
        <v>0</v>
      </c>
      <c r="V148" s="92">
        <v>0.8600179930393312</v>
      </c>
      <c r="W148" s="93"/>
    </row>
    <row r="149" spans="1:23" ht="12.75">
      <c r="A149" s="189">
        <v>111</v>
      </c>
      <c r="B149" s="178" t="s">
        <v>342</v>
      </c>
      <c r="C149" s="178">
        <v>18</v>
      </c>
      <c r="D149" s="57"/>
      <c r="E149" s="57">
        <v>1</v>
      </c>
      <c r="F149" s="62">
        <v>0.162703338922738</v>
      </c>
      <c r="G149" s="62">
        <v>0.09682098265831351</v>
      </c>
      <c r="H149" s="62">
        <v>0.0045232830835485295</v>
      </c>
      <c r="I149" s="62">
        <v>0.10366880997273366</v>
      </c>
      <c r="J149" s="62"/>
      <c r="K149" s="62">
        <v>0.046378151829907156</v>
      </c>
      <c r="L149" s="180">
        <v>0.0572906581428265</v>
      </c>
      <c r="M149" s="180"/>
      <c r="N149" s="62">
        <v>0.0012214186536040536</v>
      </c>
      <c r="O149" s="62">
        <v>0.0014009387905988824</v>
      </c>
      <c r="P149" s="62">
        <v>0.050646965699208436</v>
      </c>
      <c r="Q149" s="62">
        <v>0.46599999999999997</v>
      </c>
      <c r="R149" s="62">
        <v>0.002345752316566038</v>
      </c>
      <c r="S149" s="62">
        <v>0.05072113849347787</v>
      </c>
      <c r="T149" s="62">
        <v>0</v>
      </c>
      <c r="U149" s="62">
        <v>0</v>
      </c>
      <c r="V149" s="92">
        <v>0.9400526285907891</v>
      </c>
      <c r="W149" s="93"/>
    </row>
    <row r="150" spans="1:23" ht="12.75">
      <c r="A150" s="165"/>
      <c r="B150" s="179"/>
      <c r="C150" s="179"/>
      <c r="D150" s="57"/>
      <c r="E150" s="57">
        <v>2</v>
      </c>
      <c r="F150" s="62">
        <v>0.162703338922738</v>
      </c>
      <c r="G150" s="62">
        <v>0.09682098265831351</v>
      </c>
      <c r="H150" s="62">
        <v>0.0045232830835485295</v>
      </c>
      <c r="I150" s="62">
        <v>0.10366880997273366</v>
      </c>
      <c r="J150" s="62"/>
      <c r="K150" s="62">
        <v>0.046378151829907156</v>
      </c>
      <c r="L150" s="180">
        <v>0.0572906581428265</v>
      </c>
      <c r="M150" s="180"/>
      <c r="N150" s="62">
        <v>0.0012214186536040536</v>
      </c>
      <c r="O150" s="62">
        <v>0.0014009387905988824</v>
      </c>
      <c r="P150" s="62">
        <v>0.050646965699208436</v>
      </c>
      <c r="Q150" s="62">
        <v>0.386</v>
      </c>
      <c r="R150" s="62">
        <v>0.002345752316566038</v>
      </c>
      <c r="S150" s="62">
        <v>0.05072113849347787</v>
      </c>
      <c r="T150" s="62">
        <v>0</v>
      </c>
      <c r="U150" s="62">
        <v>0</v>
      </c>
      <c r="V150" s="92">
        <v>0.860052628590789</v>
      </c>
      <c r="W150" s="93"/>
    </row>
    <row r="151" spans="1:23" ht="12.75">
      <c r="A151" s="189">
        <v>112</v>
      </c>
      <c r="B151" s="178" t="s">
        <v>342</v>
      </c>
      <c r="C151" s="178">
        <v>20</v>
      </c>
      <c r="D151" s="57"/>
      <c r="E151" s="57">
        <v>1</v>
      </c>
      <c r="F151" s="62">
        <v>0.14731033880899871</v>
      </c>
      <c r="G151" s="62">
        <v>0.07931020808111518</v>
      </c>
      <c r="H151" s="62">
        <v>0.003450150553475628</v>
      </c>
      <c r="I151" s="62">
        <v>0.12524474974062916</v>
      </c>
      <c r="J151" s="62"/>
      <c r="K151" s="62">
        <v>0.07609807579177467</v>
      </c>
      <c r="L151" s="180">
        <v>0.04914667394885448</v>
      </c>
      <c r="M151" s="180"/>
      <c r="N151" s="62">
        <v>0.0009727292673093034</v>
      </c>
      <c r="O151" s="62">
        <v>0.0011156978479929035</v>
      </c>
      <c r="P151" s="62">
        <v>0.04286109829257038</v>
      </c>
      <c r="Q151" s="62">
        <v>0.504</v>
      </c>
      <c r="R151" s="62">
        <v>0.002093458590175005</v>
      </c>
      <c r="S151" s="62">
        <v>0.03381284461169735</v>
      </c>
      <c r="T151" s="62">
        <v>0</v>
      </c>
      <c r="U151" s="62">
        <v>0</v>
      </c>
      <c r="V151" s="92">
        <v>0.9401712757939635</v>
      </c>
      <c r="W151" s="93"/>
    </row>
    <row r="152" spans="1:23" ht="12.75">
      <c r="A152" s="165"/>
      <c r="B152" s="179"/>
      <c r="C152" s="179"/>
      <c r="D152" s="57"/>
      <c r="E152" s="57">
        <v>2</v>
      </c>
      <c r="F152" s="62">
        <v>0.14731033880899871</v>
      </c>
      <c r="G152" s="62">
        <v>0.07931020808111518</v>
      </c>
      <c r="H152" s="62">
        <v>0.003450150553475628</v>
      </c>
      <c r="I152" s="62">
        <v>0.12524474974062916</v>
      </c>
      <c r="J152" s="62"/>
      <c r="K152" s="62">
        <v>0.07609807579177467</v>
      </c>
      <c r="L152" s="180">
        <v>0.04914667394885448</v>
      </c>
      <c r="M152" s="180"/>
      <c r="N152" s="62">
        <v>0.0009727292673093034</v>
      </c>
      <c r="O152" s="62">
        <v>0.0011156978479929035</v>
      </c>
      <c r="P152" s="62">
        <v>0.04286109829257038</v>
      </c>
      <c r="Q152" s="62">
        <v>0.424</v>
      </c>
      <c r="R152" s="62">
        <v>0.002093458590175005</v>
      </c>
      <c r="S152" s="62">
        <v>0.03381284461169735</v>
      </c>
      <c r="T152" s="62">
        <v>0</v>
      </c>
      <c r="U152" s="62">
        <v>0</v>
      </c>
      <c r="V152" s="92">
        <v>0.8601712757939636</v>
      </c>
      <c r="W152" s="93"/>
    </row>
    <row r="153" spans="1:23" ht="12.75">
      <c r="A153" s="189">
        <v>113</v>
      </c>
      <c r="B153" s="178" t="s">
        <v>346</v>
      </c>
      <c r="C153" s="178">
        <v>4</v>
      </c>
      <c r="D153" s="57"/>
      <c r="E153" s="57">
        <v>1</v>
      </c>
      <c r="F153" s="62">
        <v>0.1451408672147151</v>
      </c>
      <c r="G153" s="62">
        <v>0.08582371219457448</v>
      </c>
      <c r="H153" s="62">
        <v>0</v>
      </c>
      <c r="I153" s="62">
        <v>0.11086731705537424</v>
      </c>
      <c r="J153" s="62"/>
      <c r="K153" s="62">
        <v>0.05543365852768712</v>
      </c>
      <c r="L153" s="180">
        <v>0.05543365852768712</v>
      </c>
      <c r="M153" s="180"/>
      <c r="N153" s="62">
        <v>0</v>
      </c>
      <c r="O153" s="62">
        <v>0</v>
      </c>
      <c r="P153" s="62">
        <v>0.043627579265223954</v>
      </c>
      <c r="Q153" s="62">
        <v>0.49799999999999994</v>
      </c>
      <c r="R153" s="62">
        <v>0.0026472236997483727</v>
      </c>
      <c r="S153" s="62">
        <v>0.053686843065430714</v>
      </c>
      <c r="T153" s="62">
        <v>0</v>
      </c>
      <c r="U153" s="62">
        <v>0</v>
      </c>
      <c r="V153" s="92">
        <v>0.9397935424950667</v>
      </c>
      <c r="W153" s="93"/>
    </row>
    <row r="154" spans="1:23" ht="12.75">
      <c r="A154" s="165"/>
      <c r="B154" s="179"/>
      <c r="C154" s="179"/>
      <c r="D154" s="57"/>
      <c r="E154" s="57">
        <v>2</v>
      </c>
      <c r="F154" s="62">
        <v>0.1451408672147151</v>
      </c>
      <c r="G154" s="62">
        <v>0.08582371219457448</v>
      </c>
      <c r="H154" s="62">
        <v>0</v>
      </c>
      <c r="I154" s="62">
        <v>0.11086731705537424</v>
      </c>
      <c r="J154" s="62"/>
      <c r="K154" s="62">
        <v>0.05543365852768712</v>
      </c>
      <c r="L154" s="180">
        <v>0.05543365852768712</v>
      </c>
      <c r="M154" s="180"/>
      <c r="N154" s="62">
        <v>0</v>
      </c>
      <c r="O154" s="62">
        <v>0</v>
      </c>
      <c r="P154" s="62">
        <v>0.043627579265223954</v>
      </c>
      <c r="Q154" s="62">
        <v>0.418</v>
      </c>
      <c r="R154" s="62">
        <v>0.0026472236997483727</v>
      </c>
      <c r="S154" s="62">
        <v>0.053686843065430714</v>
      </c>
      <c r="T154" s="62">
        <v>0</v>
      </c>
      <c r="U154" s="62">
        <v>0</v>
      </c>
      <c r="V154" s="92">
        <v>0.8597935424950669</v>
      </c>
      <c r="W154" s="93"/>
    </row>
    <row r="155" spans="1:23" ht="12.75">
      <c r="A155" s="189">
        <v>114</v>
      </c>
      <c r="B155" s="178" t="s">
        <v>328</v>
      </c>
      <c r="C155" s="178">
        <v>306</v>
      </c>
      <c r="D155" s="57"/>
      <c r="E155" s="57">
        <v>1</v>
      </c>
      <c r="F155" s="62">
        <v>0.1926259135126825</v>
      </c>
      <c r="G155" s="62">
        <v>0.07964703215913932</v>
      </c>
      <c r="H155" s="62">
        <v>0.004098982541305218</v>
      </c>
      <c r="I155" s="62">
        <v>0.10923470173622621</v>
      </c>
      <c r="J155" s="63"/>
      <c r="K155" s="63">
        <v>0.05439975186067042</v>
      </c>
      <c r="L155" s="180">
        <v>0.05483494987555579</v>
      </c>
      <c r="M155" s="180"/>
      <c r="N155" s="62">
        <v>0.0011275171255765034</v>
      </c>
      <c r="O155" s="62">
        <v>0.0012932359217077477</v>
      </c>
      <c r="P155" s="62">
        <v>0.044960486322188443</v>
      </c>
      <c r="Q155" s="62">
        <v>0.45199999999999996</v>
      </c>
      <c r="R155" s="62">
        <v>0.0030449076220706596</v>
      </c>
      <c r="S155" s="62">
        <v>0.05160394745737865</v>
      </c>
      <c r="T155" s="62">
        <v>0</v>
      </c>
      <c r="U155" s="62">
        <v>0</v>
      </c>
      <c r="V155" s="92">
        <v>0.9396367243982753</v>
      </c>
      <c r="W155" s="93"/>
    </row>
    <row r="156" spans="1:23" ht="12.75">
      <c r="A156" s="165"/>
      <c r="B156" s="179"/>
      <c r="C156" s="179"/>
      <c r="D156" s="57"/>
      <c r="E156" s="57">
        <v>2</v>
      </c>
      <c r="F156" s="62">
        <v>0.1926259135126825</v>
      </c>
      <c r="G156" s="62">
        <v>0.07964703215913932</v>
      </c>
      <c r="H156" s="62">
        <v>0.004098982541305218</v>
      </c>
      <c r="I156" s="62">
        <v>0.10923470173622621</v>
      </c>
      <c r="J156" s="63"/>
      <c r="K156" s="63">
        <v>0.05439975186067042</v>
      </c>
      <c r="L156" s="180">
        <v>0.05483494987555579</v>
      </c>
      <c r="M156" s="180"/>
      <c r="N156" s="62">
        <v>0.0011275171255765034</v>
      </c>
      <c r="O156" s="62">
        <v>0.0012932359217077477</v>
      </c>
      <c r="P156" s="62">
        <v>0.044960486322188443</v>
      </c>
      <c r="Q156" s="62">
        <v>0.372</v>
      </c>
      <c r="R156" s="62">
        <v>0.0030449076220706596</v>
      </c>
      <c r="S156" s="62">
        <v>0.05160394745737865</v>
      </c>
      <c r="T156" s="62">
        <v>0</v>
      </c>
      <c r="U156" s="62">
        <v>0</v>
      </c>
      <c r="V156" s="92">
        <v>0.8596367243982752</v>
      </c>
      <c r="W156" s="93"/>
    </row>
    <row r="157" spans="1:23" ht="12.75">
      <c r="A157" s="178">
        <v>115</v>
      </c>
      <c r="B157" s="178" t="s">
        <v>342</v>
      </c>
      <c r="C157" s="178">
        <v>22</v>
      </c>
      <c r="D157" s="57"/>
      <c r="E157" s="57">
        <v>1</v>
      </c>
      <c r="F157" s="62">
        <v>0.25236290800327954</v>
      </c>
      <c r="G157" s="62">
        <v>0.048725057627964266</v>
      </c>
      <c r="H157" s="62">
        <v>0.004436028373787727</v>
      </c>
      <c r="I157" s="62">
        <v>0.10061773299471262</v>
      </c>
      <c r="J157" s="63"/>
      <c r="K157" s="63">
        <v>0.03418114374461529</v>
      </c>
      <c r="L157" s="180">
        <v>0.06643658925009732</v>
      </c>
      <c r="M157" s="180"/>
      <c r="N157" s="62">
        <v>0.0011198735776393875</v>
      </c>
      <c r="O157" s="62">
        <v>0.0012844689499808045</v>
      </c>
      <c r="P157" s="62">
        <v>0.00983959618620303</v>
      </c>
      <c r="Q157" s="62">
        <v>0.48299999999999993</v>
      </c>
      <c r="R157" s="62">
        <v>0.002434855403062476</v>
      </c>
      <c r="S157" s="62">
        <v>0.03605626695697354</v>
      </c>
      <c r="T157" s="62">
        <v>0</v>
      </c>
      <c r="U157" s="62">
        <v>0</v>
      </c>
      <c r="V157" s="92">
        <v>0.9398767880736032</v>
      </c>
      <c r="W157" s="93"/>
    </row>
    <row r="158" spans="1:23" ht="12.75">
      <c r="A158" s="179"/>
      <c r="B158" s="179"/>
      <c r="C158" s="179"/>
      <c r="D158" s="57"/>
      <c r="E158" s="57">
        <v>2</v>
      </c>
      <c r="F158" s="62">
        <v>0.25236290800327954</v>
      </c>
      <c r="G158" s="62">
        <v>0.048725057627964266</v>
      </c>
      <c r="H158" s="62">
        <v>0.004436028373787727</v>
      </c>
      <c r="I158" s="62">
        <v>0.10061773299471262</v>
      </c>
      <c r="J158" s="63"/>
      <c r="K158" s="63">
        <v>0.03418114374461529</v>
      </c>
      <c r="L158" s="180">
        <v>0.06643658925009732</v>
      </c>
      <c r="M158" s="180"/>
      <c r="N158" s="62">
        <v>0.0011198735776393875</v>
      </c>
      <c r="O158" s="62">
        <v>0.0012844689499808045</v>
      </c>
      <c r="P158" s="62">
        <v>0.00983959618620303</v>
      </c>
      <c r="Q158" s="62">
        <v>0.40299999999999997</v>
      </c>
      <c r="R158" s="62">
        <v>0.002434855403062476</v>
      </c>
      <c r="S158" s="62">
        <v>0.03605626695697354</v>
      </c>
      <c r="T158" s="62">
        <v>0</v>
      </c>
      <c r="U158" s="62">
        <v>0</v>
      </c>
      <c r="V158" s="92">
        <v>0.8598767880736031</v>
      </c>
      <c r="W158" s="93"/>
    </row>
    <row r="159" spans="1:23" ht="12.75">
      <c r="A159" s="178">
        <v>116</v>
      </c>
      <c r="B159" s="178" t="s">
        <v>342</v>
      </c>
      <c r="C159" s="56">
        <v>10</v>
      </c>
      <c r="D159" s="57"/>
      <c r="E159" s="57">
        <v>1</v>
      </c>
      <c r="F159" s="62">
        <v>0.0899274613348587</v>
      </c>
      <c r="G159" s="62">
        <v>0.11108905305935017</v>
      </c>
      <c r="H159" s="62">
        <v>0.0056757316101271405</v>
      </c>
      <c r="I159" s="62">
        <v>0.11644877376190986</v>
      </c>
      <c r="J159" s="62"/>
      <c r="K159" s="62">
        <v>0.05094633852083556</v>
      </c>
      <c r="L159" s="180">
        <v>0.0655024352410743</v>
      </c>
      <c r="M159" s="180"/>
      <c r="N159" s="62">
        <v>0.0014454435284278078</v>
      </c>
      <c r="O159" s="62">
        <v>0.001657890112140919</v>
      </c>
      <c r="P159" s="62">
        <v>0.05772203389830508</v>
      </c>
      <c r="Q159" s="62">
        <v>0.5</v>
      </c>
      <c r="R159" s="62">
        <v>0.0017119984472566483</v>
      </c>
      <c r="S159" s="62">
        <v>0.054610164545478505</v>
      </c>
      <c r="T159" s="62">
        <v>0</v>
      </c>
      <c r="U159" s="62">
        <v>0</v>
      </c>
      <c r="V159" s="92">
        <v>0.9402885502978547</v>
      </c>
      <c r="W159" s="93"/>
    </row>
    <row r="160" spans="1:23" ht="12.75">
      <c r="A160" s="179"/>
      <c r="B160" s="179"/>
      <c r="C160" s="56"/>
      <c r="D160" s="57"/>
      <c r="E160" s="57">
        <v>2</v>
      </c>
      <c r="F160" s="62">
        <v>0.0899274613348587</v>
      </c>
      <c r="G160" s="62">
        <v>0.11108905305935017</v>
      </c>
      <c r="H160" s="62">
        <v>0.0056757316101271405</v>
      </c>
      <c r="I160" s="62">
        <v>0.11644877376190986</v>
      </c>
      <c r="J160" s="62"/>
      <c r="K160" s="62">
        <v>0.05094633852083556</v>
      </c>
      <c r="L160" s="180">
        <v>0.0655024352410743</v>
      </c>
      <c r="M160" s="180"/>
      <c r="N160" s="62">
        <v>0.0014454435284278078</v>
      </c>
      <c r="O160" s="62">
        <v>0.001657890112140919</v>
      </c>
      <c r="P160" s="62">
        <v>0.05772203389830508</v>
      </c>
      <c r="Q160" s="62">
        <v>0.42</v>
      </c>
      <c r="R160" s="62">
        <v>0.0017119984472566483</v>
      </c>
      <c r="S160" s="62">
        <v>0.054610164545478505</v>
      </c>
      <c r="T160" s="62">
        <v>0</v>
      </c>
      <c r="U160" s="62">
        <v>0</v>
      </c>
      <c r="V160" s="92">
        <v>0.8602885502978549</v>
      </c>
      <c r="W160" s="93"/>
    </row>
    <row r="161" spans="1:23" ht="12.75">
      <c r="A161" s="56">
        <v>117</v>
      </c>
      <c r="B161" s="56" t="s">
        <v>328</v>
      </c>
      <c r="C161" s="56">
        <v>289</v>
      </c>
      <c r="D161" s="57"/>
      <c r="E161" s="57">
        <v>1</v>
      </c>
      <c r="F161" s="62">
        <v>0.14288145480613806</v>
      </c>
      <c r="G161" s="62">
        <v>0.14787453362428818</v>
      </c>
      <c r="H161" s="62">
        <v>0.0035231533329179252</v>
      </c>
      <c r="I161" s="62">
        <v>0.08563156353791694</v>
      </c>
      <c r="J161" s="62"/>
      <c r="K161" s="62">
        <v>0.033324598618204124</v>
      </c>
      <c r="L161" s="180">
        <v>0.05230696491971282</v>
      </c>
      <c r="M161" s="180"/>
      <c r="N161" s="62">
        <v>0.0009721340441209166</v>
      </c>
      <c r="O161" s="62">
        <v>0.0011150151408382235</v>
      </c>
      <c r="P161" s="62">
        <v>0.041421439060205574</v>
      </c>
      <c r="Q161" s="62">
        <v>0.45699999999999996</v>
      </c>
      <c r="R161" s="62">
        <v>0.001777743376858875</v>
      </c>
      <c r="S161" s="62">
        <v>0.05814421721697502</v>
      </c>
      <c r="T161" s="62">
        <v>0</v>
      </c>
      <c r="U161" s="62">
        <v>0</v>
      </c>
      <c r="V161" s="92">
        <v>0.9403412541402598</v>
      </c>
      <c r="W161" s="93"/>
    </row>
    <row r="162" spans="1:23" ht="12.75">
      <c r="A162" s="56"/>
      <c r="B162" s="56"/>
      <c r="C162" s="56"/>
      <c r="D162" s="57"/>
      <c r="E162" s="57">
        <v>2</v>
      </c>
      <c r="F162" s="62">
        <v>0.14288145480613806</v>
      </c>
      <c r="G162" s="62">
        <v>0.14787453362428818</v>
      </c>
      <c r="H162" s="62">
        <v>0.0035231533329179252</v>
      </c>
      <c r="I162" s="62">
        <v>0.08563156353791694</v>
      </c>
      <c r="J162" s="62"/>
      <c r="K162" s="62">
        <v>0.033324598618204124</v>
      </c>
      <c r="L162" s="180">
        <v>0.05230696491971282</v>
      </c>
      <c r="M162" s="180"/>
      <c r="N162" s="62">
        <v>0.0009721340441209166</v>
      </c>
      <c r="O162" s="62">
        <v>0.0011150151408382235</v>
      </c>
      <c r="P162" s="62">
        <v>0.041421439060205574</v>
      </c>
      <c r="Q162" s="62">
        <v>0.377</v>
      </c>
      <c r="R162" s="62">
        <v>0.001777743376858875</v>
      </c>
      <c r="S162" s="62">
        <v>0.05814421721697502</v>
      </c>
      <c r="T162" s="62">
        <v>0</v>
      </c>
      <c r="U162" s="62">
        <v>0</v>
      </c>
      <c r="V162" s="92">
        <v>0.8603412541402597</v>
      </c>
      <c r="W162" s="93"/>
    </row>
    <row r="163" spans="1:23" ht="12.75">
      <c r="A163" s="56">
        <v>118</v>
      </c>
      <c r="B163" s="56" t="s">
        <v>328</v>
      </c>
      <c r="C163" s="56">
        <v>291</v>
      </c>
      <c r="D163" s="57"/>
      <c r="E163" s="57">
        <v>1</v>
      </c>
      <c r="F163" s="62">
        <v>0.1441896181271368</v>
      </c>
      <c r="G163" s="62">
        <v>0.13832650379407005</v>
      </c>
      <c r="H163" s="62">
        <v>0.003635909395428291</v>
      </c>
      <c r="I163" s="62">
        <v>0.09027135733661847</v>
      </c>
      <c r="J163" s="62"/>
      <c r="K163" s="62">
        <v>0.03515374973204854</v>
      </c>
      <c r="L163" s="180">
        <v>0.05511760760456993</v>
      </c>
      <c r="M163" s="180"/>
      <c r="N163" s="62">
        <v>0.0009894371530366666</v>
      </c>
      <c r="O163" s="62">
        <v>0.0011348614043667068</v>
      </c>
      <c r="P163" s="62">
        <v>0.042196870267541646</v>
      </c>
      <c r="Q163" s="62">
        <v>0.46799999999999997</v>
      </c>
      <c r="R163" s="62">
        <v>0.0017884879000622752</v>
      </c>
      <c r="S163" s="62">
        <v>0.04948046175954773</v>
      </c>
      <c r="T163" s="62">
        <v>0</v>
      </c>
      <c r="U163" s="62">
        <v>0</v>
      </c>
      <c r="V163" s="92">
        <v>0.9400135071378085</v>
      </c>
      <c r="W163" s="93"/>
    </row>
    <row r="164" spans="1:23" ht="12.75">
      <c r="A164" s="56"/>
      <c r="B164" s="56"/>
      <c r="C164" s="56"/>
      <c r="D164" s="57"/>
      <c r="E164" s="57">
        <v>2</v>
      </c>
      <c r="F164" s="62">
        <v>0.1441896181271368</v>
      </c>
      <c r="G164" s="62">
        <v>0.13832650379407005</v>
      </c>
      <c r="H164" s="62">
        <v>0.003635909395428291</v>
      </c>
      <c r="I164" s="62">
        <v>0.09027135733661847</v>
      </c>
      <c r="J164" s="62"/>
      <c r="K164" s="62">
        <v>0.03515374973204854</v>
      </c>
      <c r="L164" s="180">
        <v>0.05511760760456993</v>
      </c>
      <c r="M164" s="180"/>
      <c r="N164" s="62">
        <v>0.0009894371530366666</v>
      </c>
      <c r="O164" s="62">
        <v>0.0011348614043667068</v>
      </c>
      <c r="P164" s="62">
        <v>0.042196870267541646</v>
      </c>
      <c r="Q164" s="62">
        <v>0.388</v>
      </c>
      <c r="R164" s="62">
        <v>0.0017884879000622752</v>
      </c>
      <c r="S164" s="62">
        <v>0.04948046175954773</v>
      </c>
      <c r="T164" s="62">
        <v>0</v>
      </c>
      <c r="U164" s="62">
        <v>0</v>
      </c>
      <c r="V164" s="92">
        <v>0.8600135071378086</v>
      </c>
      <c r="W164" s="93"/>
    </row>
    <row r="165" spans="1:23" ht="12.75">
      <c r="A165" s="56">
        <v>119</v>
      </c>
      <c r="B165" s="56" t="s">
        <v>328</v>
      </c>
      <c r="C165" s="56">
        <v>297</v>
      </c>
      <c r="D165" s="57"/>
      <c r="E165" s="57">
        <v>1</v>
      </c>
      <c r="F165" s="62">
        <v>0.15532180508543003</v>
      </c>
      <c r="G165" s="62">
        <v>0.10553451449601452</v>
      </c>
      <c r="H165" s="62">
        <v>0.0038747304660056983</v>
      </c>
      <c r="I165" s="62">
        <v>0.10846459838712154</v>
      </c>
      <c r="J165" s="62"/>
      <c r="K165" s="62">
        <v>0.04655132977988049</v>
      </c>
      <c r="L165" s="180">
        <v>0.06191326860724105</v>
      </c>
      <c r="M165" s="180"/>
      <c r="N165" s="62">
        <v>0.0010104352189259746</v>
      </c>
      <c r="O165" s="62">
        <v>0.0011589456976146297</v>
      </c>
      <c r="P165" s="62">
        <v>0.0464260162601626</v>
      </c>
      <c r="Q165" s="62">
        <v>0.45699999999999996</v>
      </c>
      <c r="R165" s="62">
        <v>0.001757008815915306</v>
      </c>
      <c r="S165" s="62">
        <v>0.05951343309434114</v>
      </c>
      <c r="T165" s="62">
        <v>0</v>
      </c>
      <c r="U165" s="62">
        <v>0</v>
      </c>
      <c r="V165" s="92">
        <v>0.9400614875215314</v>
      </c>
      <c r="W165" s="93"/>
    </row>
    <row r="166" spans="1:23" ht="12.75">
      <c r="A166" s="56"/>
      <c r="B166" s="56"/>
      <c r="C166" s="56"/>
      <c r="D166" s="57"/>
      <c r="E166" s="57">
        <v>2</v>
      </c>
      <c r="F166" s="62">
        <v>0.15532180508543003</v>
      </c>
      <c r="G166" s="62">
        <v>0.10553451449601452</v>
      </c>
      <c r="H166" s="62">
        <v>0.0038747304660056983</v>
      </c>
      <c r="I166" s="62">
        <v>0.10846459838712154</v>
      </c>
      <c r="J166" s="62"/>
      <c r="K166" s="62">
        <v>0.04655132977988049</v>
      </c>
      <c r="L166" s="180">
        <v>0.06191326860724105</v>
      </c>
      <c r="M166" s="180"/>
      <c r="N166" s="62">
        <v>0.0010104352189259746</v>
      </c>
      <c r="O166" s="62">
        <v>0.0011589456976146297</v>
      </c>
      <c r="P166" s="62">
        <v>0.0464260162601626</v>
      </c>
      <c r="Q166" s="62">
        <v>0.377</v>
      </c>
      <c r="R166" s="62">
        <v>0.001757008815915306</v>
      </c>
      <c r="S166" s="62">
        <v>0.05951343309434114</v>
      </c>
      <c r="T166" s="62">
        <v>0</v>
      </c>
      <c r="U166" s="62">
        <v>0</v>
      </c>
      <c r="V166" s="92">
        <v>0.8600614875215314</v>
      </c>
      <c r="W166" s="93"/>
    </row>
    <row r="167" spans="1:23" ht="12.75">
      <c r="A167" s="56">
        <v>120</v>
      </c>
      <c r="B167" s="56" t="s">
        <v>328</v>
      </c>
      <c r="C167" s="56">
        <v>312</v>
      </c>
      <c r="D167" s="57"/>
      <c r="E167" s="57">
        <v>1</v>
      </c>
      <c r="F167" s="62">
        <v>0.17075011627892722</v>
      </c>
      <c r="G167" s="62">
        <v>0.12463043989008189</v>
      </c>
      <c r="H167" s="62">
        <v>0.0040431968845686846</v>
      </c>
      <c r="I167" s="62">
        <v>0.09991943726518675</v>
      </c>
      <c r="J167" s="62"/>
      <c r="K167" s="62">
        <v>0.044457546977021416</v>
      </c>
      <c r="L167" s="180">
        <v>0.05546189028816533</v>
      </c>
      <c r="M167" s="180"/>
      <c r="N167" s="62">
        <v>0.001106003185813913</v>
      </c>
      <c r="O167" s="62">
        <v>0.0012685599331242368</v>
      </c>
      <c r="P167" s="62">
        <v>0.04911770726714431</v>
      </c>
      <c r="Q167" s="62">
        <v>0.43299999999999994</v>
      </c>
      <c r="R167" s="62">
        <v>0.0015286055787902355</v>
      </c>
      <c r="S167" s="62">
        <v>0.05475149879458125</v>
      </c>
      <c r="T167" s="62">
        <v>0</v>
      </c>
      <c r="U167" s="62">
        <v>0</v>
      </c>
      <c r="V167" s="92">
        <v>0.9401155650782184</v>
      </c>
      <c r="W167" s="93"/>
    </row>
    <row r="168" spans="1:23" ht="12.75">
      <c r="A168" s="56"/>
      <c r="B168" s="56"/>
      <c r="C168" s="56"/>
      <c r="D168" s="57"/>
      <c r="E168" s="57">
        <v>2</v>
      </c>
      <c r="F168" s="62">
        <v>0.17075011627892722</v>
      </c>
      <c r="G168" s="62">
        <v>0.12463043989008189</v>
      </c>
      <c r="H168" s="62">
        <v>0.0040431968845686846</v>
      </c>
      <c r="I168" s="62">
        <v>0.09991943726518675</v>
      </c>
      <c r="J168" s="62"/>
      <c r="K168" s="62">
        <v>0.044457546977021416</v>
      </c>
      <c r="L168" s="180">
        <v>0.05546189028816533</v>
      </c>
      <c r="M168" s="180"/>
      <c r="N168" s="62">
        <v>0.001106003185813913</v>
      </c>
      <c r="O168" s="62">
        <v>0.0012685599331242368</v>
      </c>
      <c r="P168" s="62">
        <v>0.04911770726714431</v>
      </c>
      <c r="Q168" s="62">
        <v>0.353</v>
      </c>
      <c r="R168" s="62">
        <v>0.0015286055787902355</v>
      </c>
      <c r="S168" s="62">
        <v>0.05475149879458125</v>
      </c>
      <c r="T168" s="62">
        <v>0</v>
      </c>
      <c r="U168" s="62">
        <v>0</v>
      </c>
      <c r="V168" s="92">
        <v>0.8601155650782185</v>
      </c>
      <c r="W168" s="93"/>
    </row>
    <row r="169" spans="1:23" ht="12.75">
      <c r="A169" s="56">
        <v>121</v>
      </c>
      <c r="B169" s="56" t="s">
        <v>346</v>
      </c>
      <c r="C169" s="56">
        <v>6</v>
      </c>
      <c r="D169" s="57"/>
      <c r="E169" s="57">
        <v>1</v>
      </c>
      <c r="F169" s="62">
        <v>0.11368097738682457</v>
      </c>
      <c r="G169" s="62">
        <v>0.11352756805243847</v>
      </c>
      <c r="H169" s="62">
        <v>0.0040602093663760904</v>
      </c>
      <c r="I169" s="62">
        <v>0.12409058744149472</v>
      </c>
      <c r="J169" s="62"/>
      <c r="K169" s="62">
        <v>0.06609172591992653</v>
      </c>
      <c r="L169" s="180">
        <v>0.05799886152156819</v>
      </c>
      <c r="M169" s="180"/>
      <c r="N169" s="62">
        <v>0.001074644595799399</v>
      </c>
      <c r="O169" s="62">
        <v>0.0012325923596471248</v>
      </c>
      <c r="P169" s="62">
        <v>0.05070987976999477</v>
      </c>
      <c r="Q169" s="62">
        <v>0.4719999999999999</v>
      </c>
      <c r="R169" s="62">
        <v>0.001578296835941268</v>
      </c>
      <c r="S169" s="62">
        <v>0.05818115452634013</v>
      </c>
      <c r="T169" s="62">
        <v>0</v>
      </c>
      <c r="U169" s="62">
        <v>0</v>
      </c>
      <c r="V169" s="92">
        <v>0.9401359103348564</v>
      </c>
      <c r="W169" s="93"/>
    </row>
    <row r="170" spans="1:23" ht="12.75">
      <c r="A170" s="56"/>
      <c r="B170" s="56"/>
      <c r="C170" s="56"/>
      <c r="D170" s="57"/>
      <c r="E170" s="57">
        <v>2</v>
      </c>
      <c r="F170" s="62">
        <v>0.11368097738682457</v>
      </c>
      <c r="G170" s="62">
        <v>0.11352756805243847</v>
      </c>
      <c r="H170" s="62">
        <v>0.0040602093663760904</v>
      </c>
      <c r="I170" s="62">
        <v>0.12409058744149472</v>
      </c>
      <c r="J170" s="62"/>
      <c r="K170" s="62">
        <v>0.06609172591992653</v>
      </c>
      <c r="L170" s="180">
        <v>0.05799886152156819</v>
      </c>
      <c r="M170" s="180"/>
      <c r="N170" s="62">
        <v>0.001074644595799399</v>
      </c>
      <c r="O170" s="62">
        <v>0.0012325923596471248</v>
      </c>
      <c r="P170" s="62">
        <v>0.05070987976999477</v>
      </c>
      <c r="Q170" s="62">
        <v>0.39199999999999996</v>
      </c>
      <c r="R170" s="62">
        <v>0.001578296835941268</v>
      </c>
      <c r="S170" s="62">
        <v>0.05818115452634013</v>
      </c>
      <c r="T170" s="62">
        <v>0</v>
      </c>
      <c r="U170" s="62">
        <v>0</v>
      </c>
      <c r="V170" s="92">
        <v>0.8601359103348564</v>
      </c>
      <c r="W170" s="93"/>
    </row>
    <row r="171" spans="1:23" ht="12.75">
      <c r="A171" s="56">
        <v>122</v>
      </c>
      <c r="B171" s="56" t="s">
        <v>346</v>
      </c>
      <c r="C171" s="56">
        <v>8</v>
      </c>
      <c r="D171" s="57"/>
      <c r="E171" s="57">
        <v>1</v>
      </c>
      <c r="F171" s="62">
        <v>0.11021155402006175</v>
      </c>
      <c r="G171" s="62">
        <v>0.09819131085201291</v>
      </c>
      <c r="H171" s="62">
        <v>0.004104776005337052</v>
      </c>
      <c r="I171" s="62">
        <v>0.12450901039522513</v>
      </c>
      <c r="J171" s="62"/>
      <c r="K171" s="62">
        <v>0.0638625551473664</v>
      </c>
      <c r="L171" s="180">
        <v>0.060646455247858735</v>
      </c>
      <c r="M171" s="180"/>
      <c r="N171" s="62">
        <v>0.001071528989684896</v>
      </c>
      <c r="O171" s="62">
        <v>0.001229018831889746</v>
      </c>
      <c r="P171" s="62">
        <v>0.05011312700106723</v>
      </c>
      <c r="Q171" s="62">
        <v>0.485</v>
      </c>
      <c r="R171" s="62">
        <v>0.0015432111140585405</v>
      </c>
      <c r="S171" s="62">
        <v>0.06362599469453065</v>
      </c>
      <c r="T171" s="62">
        <v>0</v>
      </c>
      <c r="U171" s="62">
        <v>0</v>
      </c>
      <c r="V171" s="92">
        <v>0.9395995319038678</v>
      </c>
      <c r="W171" s="93"/>
    </row>
    <row r="172" spans="1:23" ht="12.75">
      <c r="A172" s="56"/>
      <c r="B172" s="56"/>
      <c r="C172" s="56"/>
      <c r="D172" s="57"/>
      <c r="E172" s="57">
        <v>2</v>
      </c>
      <c r="F172" s="62">
        <v>0.11021155402006175</v>
      </c>
      <c r="G172" s="62">
        <v>0.09819131085201291</v>
      </c>
      <c r="H172" s="62">
        <v>0.004104776005337052</v>
      </c>
      <c r="I172" s="62">
        <v>0.12450901039522513</v>
      </c>
      <c r="J172" s="62"/>
      <c r="K172" s="62">
        <v>0.0638625551473664</v>
      </c>
      <c r="L172" s="180">
        <v>0.060646455247858735</v>
      </c>
      <c r="M172" s="180"/>
      <c r="N172" s="62">
        <v>0.001071528989684896</v>
      </c>
      <c r="O172" s="62">
        <v>0.001229018831889746</v>
      </c>
      <c r="P172" s="62">
        <v>0.05011312700106723</v>
      </c>
      <c r="Q172" s="62">
        <v>0.405</v>
      </c>
      <c r="R172" s="62">
        <v>0.0015432111140585405</v>
      </c>
      <c r="S172" s="62">
        <v>0.06362599469453065</v>
      </c>
      <c r="T172" s="62">
        <v>0</v>
      </c>
      <c r="U172" s="62">
        <v>0</v>
      </c>
      <c r="V172" s="92">
        <v>0.8595995319038678</v>
      </c>
      <c r="W172" s="93"/>
    </row>
    <row r="173" spans="1:23" ht="12.75">
      <c r="A173" s="56">
        <v>123</v>
      </c>
      <c r="B173" s="56" t="s">
        <v>346</v>
      </c>
      <c r="C173" s="56">
        <v>9</v>
      </c>
      <c r="D173" s="57"/>
      <c r="E173" s="57">
        <v>1</v>
      </c>
      <c r="F173" s="62">
        <v>0.10747439497828012</v>
      </c>
      <c r="G173" s="62">
        <v>0.11095536680622961</v>
      </c>
      <c r="H173" s="62">
        <v>0.004155225571648553</v>
      </c>
      <c r="I173" s="62">
        <v>0.12468108988374547</v>
      </c>
      <c r="J173" s="62"/>
      <c r="K173" s="62">
        <v>0.06439572774215425</v>
      </c>
      <c r="L173" s="180">
        <v>0.06028536214159122</v>
      </c>
      <c r="M173" s="180"/>
      <c r="N173" s="62">
        <v>0.001083332641749254</v>
      </c>
      <c r="O173" s="62">
        <v>0.0012425573463040282</v>
      </c>
      <c r="P173" s="62">
        <v>0.05099681190223167</v>
      </c>
      <c r="Q173" s="62">
        <v>0.475</v>
      </c>
      <c r="R173" s="62">
        <v>0.0015324617712011584</v>
      </c>
      <c r="S173" s="62">
        <v>0.06312035443806434</v>
      </c>
      <c r="T173" s="62">
        <v>0</v>
      </c>
      <c r="U173" s="62">
        <v>0</v>
      </c>
      <c r="V173" s="92">
        <v>0.9402415953394541</v>
      </c>
      <c r="W173" s="93"/>
    </row>
    <row r="174" spans="1:23" ht="12.75">
      <c r="A174" s="56"/>
      <c r="B174" s="56"/>
      <c r="C174" s="56"/>
      <c r="D174" s="57"/>
      <c r="E174" s="57">
        <v>2</v>
      </c>
      <c r="F174" s="62">
        <v>0.10747439497828012</v>
      </c>
      <c r="G174" s="62">
        <v>0.11095536680622961</v>
      </c>
      <c r="H174" s="62">
        <v>0.004155225571648553</v>
      </c>
      <c r="I174" s="62">
        <v>0.12468108988374547</v>
      </c>
      <c r="J174" s="62"/>
      <c r="K174" s="62">
        <v>0.06439572774215425</v>
      </c>
      <c r="L174" s="180">
        <v>0.06028536214159122</v>
      </c>
      <c r="M174" s="180"/>
      <c r="N174" s="62">
        <v>0.001083332641749254</v>
      </c>
      <c r="O174" s="62">
        <v>0.0012425573463040282</v>
      </c>
      <c r="P174" s="62">
        <v>0.05099681190223167</v>
      </c>
      <c r="Q174" s="62">
        <v>0.395</v>
      </c>
      <c r="R174" s="62">
        <v>0.0015324617712011584</v>
      </c>
      <c r="S174" s="62">
        <v>0.06312035443806434</v>
      </c>
      <c r="T174" s="62">
        <v>0</v>
      </c>
      <c r="U174" s="62">
        <v>0</v>
      </c>
      <c r="V174" s="92">
        <v>0.8602415953394541</v>
      </c>
      <c r="W174" s="93"/>
    </row>
    <row r="175" spans="1:23" ht="12.75">
      <c r="A175" s="56">
        <v>124</v>
      </c>
      <c r="B175" s="56" t="s">
        <v>346</v>
      </c>
      <c r="C175" s="56">
        <v>10</v>
      </c>
      <c r="D175" s="57"/>
      <c r="E175" s="57">
        <v>1</v>
      </c>
      <c r="F175" s="62">
        <v>0.11199692946095077</v>
      </c>
      <c r="G175" s="62">
        <v>0.09880185622492137</v>
      </c>
      <c r="H175" s="62">
        <v>0.003949658881506369</v>
      </c>
      <c r="I175" s="62">
        <v>0.12301416157264346</v>
      </c>
      <c r="J175" s="62"/>
      <c r="K175" s="62">
        <v>0.06353478674631036</v>
      </c>
      <c r="L175" s="180">
        <v>0.0594793748263331</v>
      </c>
      <c r="M175" s="180"/>
      <c r="N175" s="62">
        <v>0.0010327742323612053</v>
      </c>
      <c r="O175" s="62">
        <v>0.0011845680265128989</v>
      </c>
      <c r="P175" s="62">
        <v>0.04816360776088096</v>
      </c>
      <c r="Q175" s="62">
        <v>0.48799999999999993</v>
      </c>
      <c r="R175" s="62">
        <v>0.0015217919529016022</v>
      </c>
      <c r="S175" s="62">
        <v>0.06236251645432649</v>
      </c>
      <c r="T175" s="62">
        <v>0</v>
      </c>
      <c r="U175" s="62">
        <v>0</v>
      </c>
      <c r="V175" s="92">
        <v>0.940027864567005</v>
      </c>
      <c r="W175" s="93"/>
    </row>
    <row r="176" spans="1:23" ht="12.75">
      <c r="A176" s="56"/>
      <c r="B176" s="56"/>
      <c r="C176" s="56"/>
      <c r="D176" s="57"/>
      <c r="E176" s="57">
        <v>2</v>
      </c>
      <c r="F176" s="62">
        <v>0.11199692946095077</v>
      </c>
      <c r="G176" s="62">
        <v>0.09880185622492137</v>
      </c>
      <c r="H176" s="62">
        <v>0.003949658881506369</v>
      </c>
      <c r="I176" s="62">
        <v>0.12301416157264346</v>
      </c>
      <c r="J176" s="62"/>
      <c r="K176" s="62">
        <v>0.06353478674631036</v>
      </c>
      <c r="L176" s="180">
        <v>0.0594793748263331</v>
      </c>
      <c r="M176" s="180"/>
      <c r="N176" s="62">
        <v>0.0010327742323612053</v>
      </c>
      <c r="O176" s="62">
        <v>0.0011845680265128989</v>
      </c>
      <c r="P176" s="62">
        <v>0.04816360776088096</v>
      </c>
      <c r="Q176" s="62">
        <v>0.408</v>
      </c>
      <c r="R176" s="62">
        <v>0.0015217919529016022</v>
      </c>
      <c r="S176" s="62">
        <v>0.06236251645432649</v>
      </c>
      <c r="T176" s="62">
        <v>0</v>
      </c>
      <c r="U176" s="62">
        <v>0</v>
      </c>
      <c r="V176" s="92">
        <v>0.860027864567005</v>
      </c>
      <c r="W176" s="93"/>
    </row>
    <row r="177" spans="1:23" ht="12.75">
      <c r="A177" s="56">
        <v>125</v>
      </c>
      <c r="B177" s="56" t="s">
        <v>346</v>
      </c>
      <c r="C177" s="56">
        <v>11</v>
      </c>
      <c r="D177" s="57"/>
      <c r="E177" s="57">
        <v>1</v>
      </c>
      <c r="F177" s="62">
        <v>0.12117608050828764</v>
      </c>
      <c r="G177" s="62">
        <v>0.10423651761981258</v>
      </c>
      <c r="H177" s="62">
        <v>0.005163185564348142</v>
      </c>
      <c r="I177" s="62">
        <v>0.12710244210623906</v>
      </c>
      <c r="J177" s="62"/>
      <c r="K177" s="62">
        <v>0.06472375280686712</v>
      </c>
      <c r="L177" s="180">
        <v>0.06237868929937193</v>
      </c>
      <c r="M177" s="180"/>
      <c r="N177" s="62">
        <v>0.0013304381186529184</v>
      </c>
      <c r="O177" s="62">
        <v>0.0015259815816735332</v>
      </c>
      <c r="P177" s="62">
        <v>0.05112248230811105</v>
      </c>
      <c r="Q177" s="62">
        <v>0.46799999999999997</v>
      </c>
      <c r="R177" s="62">
        <v>0.0016032835571205138</v>
      </c>
      <c r="S177" s="62">
        <v>0.058293652625924064</v>
      </c>
      <c r="T177" s="62">
        <v>0</v>
      </c>
      <c r="U177" s="62">
        <v>0</v>
      </c>
      <c r="V177" s="92">
        <v>0.9395540639901694</v>
      </c>
      <c r="W177" s="93"/>
    </row>
    <row r="178" spans="1:23" ht="12.75">
      <c r="A178" s="56"/>
      <c r="B178" s="56"/>
      <c r="C178" s="56"/>
      <c r="D178" s="57"/>
      <c r="E178" s="57">
        <v>2</v>
      </c>
      <c r="F178" s="62">
        <v>0.12117608050828764</v>
      </c>
      <c r="G178" s="62">
        <v>0.10423651761981258</v>
      </c>
      <c r="H178" s="62">
        <v>0.005163185564348142</v>
      </c>
      <c r="I178" s="62">
        <v>0.12710244210623906</v>
      </c>
      <c r="J178" s="62"/>
      <c r="K178" s="62">
        <v>0.06472375280686712</v>
      </c>
      <c r="L178" s="180">
        <v>0.06237868929937193</v>
      </c>
      <c r="M178" s="180"/>
      <c r="N178" s="62">
        <v>0.0013304381186529184</v>
      </c>
      <c r="O178" s="62">
        <v>0.0015259815816735332</v>
      </c>
      <c r="P178" s="62">
        <v>0.05112248230811105</v>
      </c>
      <c r="Q178" s="62">
        <v>0.388</v>
      </c>
      <c r="R178" s="62">
        <v>0.0016032835571205138</v>
      </c>
      <c r="S178" s="62">
        <v>0.058293652625924064</v>
      </c>
      <c r="T178" s="62">
        <v>0</v>
      </c>
      <c r="U178" s="62">
        <v>0</v>
      </c>
      <c r="V178" s="92">
        <v>0.8595540639901695</v>
      </c>
      <c r="W178" s="93"/>
    </row>
    <row r="179" spans="1:23" ht="12.75">
      <c r="A179" s="56">
        <v>126</v>
      </c>
      <c r="B179" s="56" t="s">
        <v>346</v>
      </c>
      <c r="C179" s="56">
        <v>12</v>
      </c>
      <c r="D179" s="57"/>
      <c r="E179" s="57">
        <v>1</v>
      </c>
      <c r="F179" s="62">
        <v>0.13435292447071823</v>
      </c>
      <c r="G179" s="62">
        <v>0.09675308738388139</v>
      </c>
      <c r="H179" s="62">
        <v>0.0038285115760023987</v>
      </c>
      <c r="I179" s="62">
        <v>0.12732992331985854</v>
      </c>
      <c r="J179" s="62"/>
      <c r="K179" s="62">
        <v>0.06863173171850531</v>
      </c>
      <c r="L179" s="180">
        <v>0.05869819160135323</v>
      </c>
      <c r="M179" s="180"/>
      <c r="N179" s="62">
        <v>0.0010227007305697033</v>
      </c>
      <c r="O179" s="62">
        <v>0.0011730139542255296</v>
      </c>
      <c r="P179" s="62">
        <v>0.04767244094488188</v>
      </c>
      <c r="Q179" s="62">
        <v>0.485</v>
      </c>
      <c r="R179" s="62">
        <v>0.001672530045980391</v>
      </c>
      <c r="S179" s="62">
        <v>0.04107907015237141</v>
      </c>
      <c r="T179" s="62">
        <v>0</v>
      </c>
      <c r="U179" s="62">
        <v>0</v>
      </c>
      <c r="V179" s="92">
        <v>0.9398842025784894</v>
      </c>
      <c r="W179" s="93"/>
    </row>
    <row r="180" spans="1:23" ht="12.75">
      <c r="A180" s="56"/>
      <c r="B180" s="56"/>
      <c r="C180" s="56"/>
      <c r="D180" s="57"/>
      <c r="E180" s="57">
        <v>2</v>
      </c>
      <c r="F180" s="62">
        <v>0.13435292447071823</v>
      </c>
      <c r="G180" s="62">
        <v>0.09675308738388139</v>
      </c>
      <c r="H180" s="62">
        <v>0.0038285115760023987</v>
      </c>
      <c r="I180" s="62">
        <v>0.12732992331985854</v>
      </c>
      <c r="J180" s="62"/>
      <c r="K180" s="62">
        <v>0.06863173171850531</v>
      </c>
      <c r="L180" s="180">
        <v>0.05869819160135323</v>
      </c>
      <c r="M180" s="180"/>
      <c r="N180" s="62">
        <v>0.0010227007305697033</v>
      </c>
      <c r="O180" s="62">
        <v>0.0011730139542255296</v>
      </c>
      <c r="P180" s="62">
        <v>0.04767244094488188</v>
      </c>
      <c r="Q180" s="62">
        <v>0.405</v>
      </c>
      <c r="R180" s="62">
        <v>0.001672530045980391</v>
      </c>
      <c r="S180" s="62">
        <v>0.04107907015237141</v>
      </c>
      <c r="T180" s="62">
        <v>0</v>
      </c>
      <c r="U180" s="62">
        <v>0</v>
      </c>
      <c r="V180" s="92">
        <v>0.8598842025784894</v>
      </c>
      <c r="W180" s="93"/>
    </row>
    <row r="181" spans="1:23" ht="12.75">
      <c r="A181" s="56">
        <v>127</v>
      </c>
      <c r="B181" s="56" t="s">
        <v>346</v>
      </c>
      <c r="C181" s="56">
        <v>13</v>
      </c>
      <c r="D181" s="57"/>
      <c r="E181" s="57">
        <v>1</v>
      </c>
      <c r="F181" s="62">
        <v>0.13360511297770278</v>
      </c>
      <c r="G181" s="62">
        <v>0.14543840210796355</v>
      </c>
      <c r="H181" s="62">
        <v>0.004441708872896451</v>
      </c>
      <c r="I181" s="62">
        <v>0.1045418725168986</v>
      </c>
      <c r="J181" s="62"/>
      <c r="K181" s="63">
        <v>0.03452312999395256</v>
      </c>
      <c r="L181" s="180">
        <v>0.07001874252294604</v>
      </c>
      <c r="M181" s="180"/>
      <c r="N181" s="62">
        <v>0.0010641691923788962</v>
      </c>
      <c r="O181" s="62">
        <v>0.0012205773155378413</v>
      </c>
      <c r="P181" s="62">
        <v>0.0023335217637083096</v>
      </c>
      <c r="Q181" s="62">
        <v>0.48199999999999993</v>
      </c>
      <c r="R181" s="62">
        <v>0.0014418313661414967</v>
      </c>
      <c r="S181" s="62">
        <v>0.06351508006047833</v>
      </c>
      <c r="T181" s="62">
        <v>0</v>
      </c>
      <c r="U181" s="62">
        <v>0</v>
      </c>
      <c r="V181" s="92">
        <v>0.9396022761737063</v>
      </c>
      <c r="W181" s="93"/>
    </row>
    <row r="182" spans="1:23" ht="12.75">
      <c r="A182" s="56"/>
      <c r="B182" s="56"/>
      <c r="C182" s="56"/>
      <c r="D182" s="57"/>
      <c r="E182" s="57">
        <v>2</v>
      </c>
      <c r="F182" s="62">
        <v>0.13360511297770278</v>
      </c>
      <c r="G182" s="62">
        <v>0.14543840210796355</v>
      </c>
      <c r="H182" s="62">
        <v>0.004441708872896451</v>
      </c>
      <c r="I182" s="62">
        <v>0.1045418725168986</v>
      </c>
      <c r="J182" s="63"/>
      <c r="K182" s="63">
        <v>0.03452312999395256</v>
      </c>
      <c r="L182" s="180">
        <v>0.07001874252294604</v>
      </c>
      <c r="M182" s="180"/>
      <c r="N182" s="62">
        <v>0.0010641691923788962</v>
      </c>
      <c r="O182" s="62">
        <v>0.0012205773155378413</v>
      </c>
      <c r="P182" s="62">
        <v>0.0023335217637083096</v>
      </c>
      <c r="Q182" s="62">
        <v>0.40199999999999997</v>
      </c>
      <c r="R182" s="62">
        <v>0.0014418313661414967</v>
      </c>
      <c r="S182" s="62">
        <v>0.06351508006047833</v>
      </c>
      <c r="T182" s="62">
        <v>0</v>
      </c>
      <c r="U182" s="62">
        <v>0</v>
      </c>
      <c r="V182" s="92">
        <v>0.8596022761737062</v>
      </c>
      <c r="W182" s="93"/>
    </row>
    <row r="183" spans="1:22" ht="12.75">
      <c r="A183" s="56">
        <v>128</v>
      </c>
      <c r="B183" s="56" t="s">
        <v>328</v>
      </c>
      <c r="C183" s="56" t="s">
        <v>348</v>
      </c>
      <c r="D183" s="34" t="s">
        <v>349</v>
      </c>
      <c r="E183" s="57">
        <v>1</v>
      </c>
      <c r="F183" s="129">
        <v>0.1260838905750501</v>
      </c>
      <c r="G183" s="129">
        <v>0.14441614190193391</v>
      </c>
      <c r="H183" s="129">
        <v>0.0022973237674480526</v>
      </c>
      <c r="I183" s="129">
        <v>0.11841733902055457</v>
      </c>
      <c r="J183" s="131"/>
      <c r="K183" s="131">
        <v>0.048466168291113054</v>
      </c>
      <c r="L183" s="182">
        <v>0.06995117072944151</v>
      </c>
      <c r="M183" s="182"/>
      <c r="N183" s="129">
        <v>0.0009791934317981057</v>
      </c>
      <c r="O183" s="129">
        <v>0.0011231120943321527</v>
      </c>
      <c r="P183" s="129">
        <v>0.00961054945054945</v>
      </c>
      <c r="Q183" s="129">
        <v>0.536</v>
      </c>
      <c r="R183" s="129">
        <v>0.0010285018021088206</v>
      </c>
      <c r="S183" s="129">
        <v>0.06148682335771831</v>
      </c>
      <c r="T183" s="129">
        <v>0.03164463367198806</v>
      </c>
      <c r="U183" s="129">
        <v>0.8</v>
      </c>
      <c r="V183" s="130">
        <v>1.8330875090734815</v>
      </c>
    </row>
    <row r="184" spans="1:22" ht="15" customHeight="1">
      <c r="A184" s="56"/>
      <c r="B184" s="56"/>
      <c r="C184" s="56"/>
      <c r="D184" s="34" t="s">
        <v>166</v>
      </c>
      <c r="E184" s="57">
        <v>1</v>
      </c>
      <c r="F184" s="129">
        <v>0.1260838905750501</v>
      </c>
      <c r="G184" s="129">
        <v>0.14441614190193391</v>
      </c>
      <c r="H184" s="129">
        <v>0.0022973237674480526</v>
      </c>
      <c r="I184" s="129">
        <v>0.11841733902055457</v>
      </c>
      <c r="J184" s="129"/>
      <c r="K184" s="129">
        <v>0.048466168291113054</v>
      </c>
      <c r="L184" s="182">
        <v>0.06995117072944151</v>
      </c>
      <c r="M184" s="182"/>
      <c r="N184" s="129">
        <v>0.0009791934317981057</v>
      </c>
      <c r="O184" s="129">
        <v>0.0011231120943321527</v>
      </c>
      <c r="P184" s="129">
        <v>0.00961054945054945</v>
      </c>
      <c r="Q184" s="129">
        <f>V184-0.465</f>
        <v>0.5479999999999998</v>
      </c>
      <c r="R184" s="129">
        <v>0.0010285018021088206</v>
      </c>
      <c r="S184" s="129">
        <v>0.06148682335771831</v>
      </c>
      <c r="T184" s="129">
        <v>0</v>
      </c>
      <c r="U184" s="129">
        <v>0</v>
      </c>
      <c r="V184" s="130">
        <v>1.013</v>
      </c>
    </row>
    <row r="185" spans="1:22" ht="12.75">
      <c r="A185" s="56"/>
      <c r="B185" s="56"/>
      <c r="C185" s="56"/>
      <c r="D185" s="34" t="s">
        <v>349</v>
      </c>
      <c r="E185" s="57">
        <v>2</v>
      </c>
      <c r="F185" s="129">
        <v>0.1260838905750501</v>
      </c>
      <c r="G185" s="129">
        <v>0.14441614190193391</v>
      </c>
      <c r="H185" s="129">
        <v>0.0022973237674480526</v>
      </c>
      <c r="I185" s="129">
        <v>0.11841733902055457</v>
      </c>
      <c r="J185" s="131"/>
      <c r="K185" s="131">
        <v>0.048466168291113054</v>
      </c>
      <c r="L185" s="182">
        <v>0.06995117072944151</v>
      </c>
      <c r="M185" s="182"/>
      <c r="N185" s="129">
        <v>0.0009791934317981057</v>
      </c>
      <c r="O185" s="129">
        <v>0.0011231120943321527</v>
      </c>
      <c r="P185" s="129">
        <v>0.00961054945054945</v>
      </c>
      <c r="Q185" s="129">
        <v>0.41400000000000015</v>
      </c>
      <c r="R185" s="129">
        <v>0.0010285018021088206</v>
      </c>
      <c r="S185" s="129">
        <v>0.06148682335771831</v>
      </c>
      <c r="T185" s="129">
        <v>0.03164463367198806</v>
      </c>
      <c r="U185" s="129">
        <v>0.8</v>
      </c>
      <c r="V185" s="130">
        <v>1.7110875090734816</v>
      </c>
    </row>
    <row r="186" spans="1:22" ht="15">
      <c r="A186" s="56"/>
      <c r="B186" s="56"/>
      <c r="C186" s="56"/>
      <c r="D186" s="34" t="s">
        <v>166</v>
      </c>
      <c r="E186" s="57">
        <v>2</v>
      </c>
      <c r="F186" s="129">
        <v>0.1260838905750501</v>
      </c>
      <c r="G186" s="129">
        <v>0.14441614190193391</v>
      </c>
      <c r="H186" s="129">
        <v>0.0022973237674480526</v>
      </c>
      <c r="I186" s="129">
        <v>0.11841733902055457</v>
      </c>
      <c r="J186" s="131"/>
      <c r="K186" s="131">
        <v>0.048466168291113054</v>
      </c>
      <c r="L186" s="182">
        <v>0.06995117072944151</v>
      </c>
      <c r="M186" s="183"/>
      <c r="N186" s="129">
        <v>0.0009791934317981057</v>
      </c>
      <c r="O186" s="129">
        <v>0.0011231120943321527</v>
      </c>
      <c r="P186" s="129">
        <v>0.00961054945054945</v>
      </c>
      <c r="Q186" s="129">
        <f>V186-0.465</f>
        <v>0.426</v>
      </c>
      <c r="R186" s="129">
        <v>0.0010285018021088206</v>
      </c>
      <c r="S186" s="129">
        <v>0.06148682335771831</v>
      </c>
      <c r="T186" s="129">
        <v>0</v>
      </c>
      <c r="U186" s="129">
        <v>0</v>
      </c>
      <c r="V186" s="130">
        <v>0.891</v>
      </c>
    </row>
    <row r="187" spans="1:22" ht="12.75">
      <c r="A187" s="56"/>
      <c r="B187" s="56"/>
      <c r="C187" s="56"/>
      <c r="D187" s="34" t="s">
        <v>349</v>
      </c>
      <c r="E187" s="57">
        <v>3</v>
      </c>
      <c r="F187" s="129">
        <v>0.1260838905750501</v>
      </c>
      <c r="G187" s="129">
        <v>0.14441614190193391</v>
      </c>
      <c r="H187" s="129">
        <v>0.0022973237674480526</v>
      </c>
      <c r="I187" s="129">
        <v>0.11841733902055457</v>
      </c>
      <c r="J187" s="129"/>
      <c r="K187" s="131">
        <v>0.048466168291113054</v>
      </c>
      <c r="L187" s="182">
        <v>0.06995117072944151</v>
      </c>
      <c r="M187" s="182"/>
      <c r="N187" s="129">
        <v>0.0009791934317981057</v>
      </c>
      <c r="O187" s="129">
        <v>0.0011231120943321527</v>
      </c>
      <c r="P187" s="129">
        <v>0.00961054945054945</v>
      </c>
      <c r="Q187" s="129">
        <v>0.4560000000000002</v>
      </c>
      <c r="R187" s="129">
        <v>0.0010285018021088206</v>
      </c>
      <c r="S187" s="129">
        <v>0.06148682335771831</v>
      </c>
      <c r="T187" s="129">
        <v>0.03164463367198806</v>
      </c>
      <c r="U187" s="129">
        <v>0.8</v>
      </c>
      <c r="V187" s="130">
        <v>1.7530875090734817</v>
      </c>
    </row>
    <row r="188" spans="1:22" ht="15">
      <c r="A188" s="56"/>
      <c r="B188" s="56"/>
      <c r="C188" s="56"/>
      <c r="D188" s="34" t="s">
        <v>166</v>
      </c>
      <c r="E188" s="57">
        <v>3</v>
      </c>
      <c r="F188" s="129">
        <v>0.1260838905750501</v>
      </c>
      <c r="G188" s="129">
        <v>0.14441614190193391</v>
      </c>
      <c r="H188" s="129">
        <v>0.0022973237674480526</v>
      </c>
      <c r="I188" s="129">
        <v>0.11841733902055457</v>
      </c>
      <c r="J188" s="129"/>
      <c r="K188" s="129">
        <v>0.048466168291113054</v>
      </c>
      <c r="L188" s="182">
        <v>0.06995117072944151</v>
      </c>
      <c r="M188" s="183"/>
      <c r="N188" s="129">
        <v>0.0009791934317981057</v>
      </c>
      <c r="O188" s="129">
        <v>0.0011231120943321527</v>
      </c>
      <c r="P188" s="129">
        <v>0.00961054945054945</v>
      </c>
      <c r="Q188" s="129">
        <f>V188-0.465</f>
        <v>0.468</v>
      </c>
      <c r="R188" s="129">
        <v>0.0010285018021088206</v>
      </c>
      <c r="S188" s="129">
        <v>0.06148682335771831</v>
      </c>
      <c r="T188" s="129">
        <v>0</v>
      </c>
      <c r="U188" s="129">
        <v>0</v>
      </c>
      <c r="V188" s="130">
        <v>0.933</v>
      </c>
    </row>
    <row r="189" spans="1:22" ht="12.75">
      <c r="A189" s="56"/>
      <c r="B189" s="56"/>
      <c r="C189" s="56"/>
      <c r="D189" s="34" t="s">
        <v>349</v>
      </c>
      <c r="E189" s="57">
        <v>4</v>
      </c>
      <c r="F189" s="129">
        <v>0.1260838905750501</v>
      </c>
      <c r="G189" s="129">
        <v>0.14441614190193391</v>
      </c>
      <c r="H189" s="129">
        <v>0.0022973237674480526</v>
      </c>
      <c r="I189" s="129">
        <v>0.11841733902055457</v>
      </c>
      <c r="J189" s="131"/>
      <c r="K189" s="131">
        <v>0.048466168291113054</v>
      </c>
      <c r="L189" s="182">
        <v>0.06995117072944151</v>
      </c>
      <c r="M189" s="182"/>
      <c r="N189" s="129">
        <v>0.0009791934317981057</v>
      </c>
      <c r="O189" s="129">
        <v>0.0011231120943321527</v>
      </c>
      <c r="P189" s="129">
        <v>0.00961054945054945</v>
      </c>
      <c r="Q189" s="129">
        <v>0.494</v>
      </c>
      <c r="R189" s="129">
        <v>0.0010285018021088206</v>
      </c>
      <c r="S189" s="129">
        <v>0.06148682335771831</v>
      </c>
      <c r="T189" s="129">
        <v>0.03164463367198806</v>
      </c>
      <c r="U189" s="129">
        <v>0.8</v>
      </c>
      <c r="V189" s="130">
        <v>1.7910875090734815</v>
      </c>
    </row>
    <row r="190" spans="1:22" ht="12.75">
      <c r="A190" s="56"/>
      <c r="B190" s="56"/>
      <c r="C190" s="56"/>
      <c r="D190" s="34" t="s">
        <v>166</v>
      </c>
      <c r="E190" s="57">
        <v>4</v>
      </c>
      <c r="F190" s="129">
        <v>0.1260838905750501</v>
      </c>
      <c r="G190" s="129">
        <v>0.14441614190193391</v>
      </c>
      <c r="H190" s="129">
        <v>0.0022973237674480526</v>
      </c>
      <c r="I190" s="129">
        <v>0.11841733902055457</v>
      </c>
      <c r="J190" s="129"/>
      <c r="K190" s="129">
        <v>0.048466168291113054</v>
      </c>
      <c r="L190" s="182">
        <v>0.06995117072944151</v>
      </c>
      <c r="M190" s="182"/>
      <c r="N190" s="129">
        <v>0.0009791934317981057</v>
      </c>
      <c r="O190" s="129">
        <v>0.0011231120943321527</v>
      </c>
      <c r="P190" s="129">
        <v>0.00961054945054945</v>
      </c>
      <c r="Q190" s="129">
        <f>V190-0.465</f>
        <v>0.506</v>
      </c>
      <c r="R190" s="129">
        <v>0.0010285018021088206</v>
      </c>
      <c r="S190" s="129">
        <v>0.06148682335771831</v>
      </c>
      <c r="T190" s="129">
        <v>0</v>
      </c>
      <c r="U190" s="129">
        <v>0</v>
      </c>
      <c r="V190" s="130">
        <v>0.971</v>
      </c>
    </row>
    <row r="191" spans="1:22" ht="12.75">
      <c r="A191" s="56">
        <v>129</v>
      </c>
      <c r="B191" s="56" t="s">
        <v>328</v>
      </c>
      <c r="C191" s="56">
        <v>287</v>
      </c>
      <c r="D191" s="112" t="s">
        <v>353</v>
      </c>
      <c r="E191" s="57">
        <v>1</v>
      </c>
      <c r="F191" s="62">
        <v>0.1611386072024608</v>
      </c>
      <c r="G191" s="62">
        <v>0.14877973724199894</v>
      </c>
      <c r="H191" s="62">
        <v>0.001912811478385912</v>
      </c>
      <c r="I191" s="62">
        <v>0.11196215840474821</v>
      </c>
      <c r="J191" s="62"/>
      <c r="K191" s="62">
        <v>0.05485696114610153</v>
      </c>
      <c r="L191" s="180">
        <v>0.057105197258646684</v>
      </c>
      <c r="M191" s="180"/>
      <c r="N191" s="62">
        <v>0.0007356479570449107</v>
      </c>
      <c r="O191" s="62">
        <v>0.0008437710986384882</v>
      </c>
      <c r="P191" s="62">
        <v>0.015130795847750863</v>
      </c>
      <c r="Q191" s="62">
        <v>0.515</v>
      </c>
      <c r="R191" s="62">
        <v>0.0014496802368960207</v>
      </c>
      <c r="S191" s="62">
        <v>0.05555755722888815</v>
      </c>
      <c r="T191" s="62">
        <v>0</v>
      </c>
      <c r="U191" s="62">
        <v>0</v>
      </c>
      <c r="V191" s="92">
        <v>1.0125107666968123</v>
      </c>
    </row>
    <row r="192" spans="1:22" ht="12.75">
      <c r="A192" s="56"/>
      <c r="B192" s="56"/>
      <c r="C192" s="56"/>
      <c r="D192" s="112" t="s">
        <v>353</v>
      </c>
      <c r="E192" s="57">
        <v>2</v>
      </c>
      <c r="F192" s="62">
        <v>0.1611386072024608</v>
      </c>
      <c r="G192" s="62">
        <v>0.14877973724199894</v>
      </c>
      <c r="H192" s="62">
        <v>0.001912811478385912</v>
      </c>
      <c r="I192" s="62">
        <v>0.11196215840474821</v>
      </c>
      <c r="J192" s="62"/>
      <c r="K192" s="62">
        <v>0.05485696114610153</v>
      </c>
      <c r="L192" s="180">
        <v>0.057105197258646684</v>
      </c>
      <c r="M192" s="180"/>
      <c r="N192" s="62">
        <v>0.0007356479570449107</v>
      </c>
      <c r="O192" s="62">
        <v>0.0008437710986384882</v>
      </c>
      <c r="P192" s="62">
        <v>0.015130795847750863</v>
      </c>
      <c r="Q192" s="62">
        <v>0.393</v>
      </c>
      <c r="R192" s="62">
        <v>0.0014496802368960207</v>
      </c>
      <c r="S192" s="62">
        <v>0.05555755722888815</v>
      </c>
      <c r="T192" s="62">
        <v>0</v>
      </c>
      <c r="U192" s="62">
        <v>0</v>
      </c>
      <c r="V192" s="92">
        <v>0.8905107666968123</v>
      </c>
    </row>
    <row r="193" spans="1:22" ht="12.75">
      <c r="A193" s="56"/>
      <c r="B193" s="56"/>
      <c r="C193" s="56"/>
      <c r="D193" s="112" t="s">
        <v>353</v>
      </c>
      <c r="E193" s="57">
        <v>3</v>
      </c>
      <c r="F193" s="62">
        <v>0.1611386072024608</v>
      </c>
      <c r="G193" s="62">
        <v>0.14877973724199894</v>
      </c>
      <c r="H193" s="62">
        <v>0.001912811478385912</v>
      </c>
      <c r="I193" s="62">
        <v>0.11196215840474821</v>
      </c>
      <c r="J193" s="62"/>
      <c r="K193" s="62">
        <v>0.05485696114610153</v>
      </c>
      <c r="L193" s="180">
        <v>0.057105197258646684</v>
      </c>
      <c r="M193" s="180"/>
      <c r="N193" s="62">
        <v>0.0007356479570449107</v>
      </c>
      <c r="O193" s="62">
        <v>0.0008437710986384882</v>
      </c>
      <c r="P193" s="62">
        <v>0.015130795847750863</v>
      </c>
      <c r="Q193" s="62">
        <v>0.435</v>
      </c>
      <c r="R193" s="62">
        <v>0.0014496802368960207</v>
      </c>
      <c r="S193" s="62">
        <v>0.05555755722888815</v>
      </c>
      <c r="T193" s="62">
        <v>0</v>
      </c>
      <c r="U193" s="62">
        <v>0</v>
      </c>
      <c r="V193" s="92">
        <v>0.9325107666968123</v>
      </c>
    </row>
    <row r="194" spans="1:22" ht="12.75">
      <c r="A194" s="56"/>
      <c r="B194" s="56"/>
      <c r="C194" s="56"/>
      <c r="D194" s="112" t="s">
        <v>353</v>
      </c>
      <c r="E194" s="57">
        <v>4</v>
      </c>
      <c r="F194" s="62">
        <v>0.1611386072024608</v>
      </c>
      <c r="G194" s="62">
        <v>0.14877973724199894</v>
      </c>
      <c r="H194" s="62">
        <v>0.001912811478385912</v>
      </c>
      <c r="I194" s="62">
        <v>0.11196215840474821</v>
      </c>
      <c r="J194" s="62"/>
      <c r="K194" s="62">
        <v>0.05485696114610153</v>
      </c>
      <c r="L194" s="180">
        <v>0.057105197258646684</v>
      </c>
      <c r="M194" s="180"/>
      <c r="N194" s="62">
        <v>0.0007356479570449107</v>
      </c>
      <c r="O194" s="62">
        <v>0.0008437710986384882</v>
      </c>
      <c r="P194" s="62">
        <v>0.015130795847750863</v>
      </c>
      <c r="Q194" s="62">
        <v>0.473</v>
      </c>
      <c r="R194" s="62">
        <v>0.0014496802368960207</v>
      </c>
      <c r="S194" s="62">
        <v>0.05555755722888815</v>
      </c>
      <c r="T194" s="62">
        <v>0</v>
      </c>
      <c r="U194" s="62">
        <v>0</v>
      </c>
      <c r="V194" s="92">
        <v>0.9705107666968122</v>
      </c>
    </row>
    <row r="195" spans="1:22" ht="12.75">
      <c r="A195" s="56">
        <v>130</v>
      </c>
      <c r="B195" s="56" t="s">
        <v>328</v>
      </c>
      <c r="C195" s="56">
        <v>302</v>
      </c>
      <c r="D195" s="34" t="s">
        <v>349</v>
      </c>
      <c r="E195" s="57">
        <v>1</v>
      </c>
      <c r="F195" s="129">
        <v>0.15538696966129997</v>
      </c>
      <c r="G195" s="129">
        <v>0.17958513234830736</v>
      </c>
      <c r="H195" s="129">
        <v>0.003747446124549846</v>
      </c>
      <c r="I195" s="129">
        <v>0.10032991514565368</v>
      </c>
      <c r="J195" s="129"/>
      <c r="K195" s="129">
        <v>0.03071323933030214</v>
      </c>
      <c r="L195" s="182">
        <v>0.06961667581535154</v>
      </c>
      <c r="M195" s="182"/>
      <c r="N195" s="129">
        <v>0.0006845417735772703</v>
      </c>
      <c r="O195" s="129">
        <v>0.0007851534947169993</v>
      </c>
      <c r="P195" s="129">
        <v>0.012255605381165921</v>
      </c>
      <c r="Q195" s="129">
        <v>0.48</v>
      </c>
      <c r="R195" s="129">
        <v>0.0014589594166582271</v>
      </c>
      <c r="S195" s="129">
        <v>0.063422435209972</v>
      </c>
      <c r="T195" s="129">
        <v>0.0351352092470642</v>
      </c>
      <c r="U195" s="129">
        <v>0.8</v>
      </c>
      <c r="V195" s="130">
        <v>1.8327913678029655</v>
      </c>
    </row>
    <row r="196" spans="1:22" ht="12.75">
      <c r="A196" s="56"/>
      <c r="B196" s="56"/>
      <c r="C196" s="56"/>
      <c r="D196" s="34" t="s">
        <v>166</v>
      </c>
      <c r="E196" s="57">
        <v>1</v>
      </c>
      <c r="F196" s="129">
        <v>0.15538696966129997</v>
      </c>
      <c r="G196" s="129">
        <v>0.17958513234830736</v>
      </c>
      <c r="H196" s="129">
        <v>0.003747446124549846</v>
      </c>
      <c r="I196" s="129">
        <v>0.10032991514565368</v>
      </c>
      <c r="J196" s="129"/>
      <c r="K196" s="129">
        <v>0.03071323933030214</v>
      </c>
      <c r="L196" s="182">
        <v>0.06961667581535154</v>
      </c>
      <c r="M196" s="182"/>
      <c r="N196" s="129">
        <v>0.0006845417735772703</v>
      </c>
      <c r="O196" s="129">
        <v>0.0007851534947169993</v>
      </c>
      <c r="P196" s="129">
        <v>0.012255605381165921</v>
      </c>
      <c r="Q196" s="129">
        <f>V196-0.518</f>
        <v>0.4949999999999999</v>
      </c>
      <c r="R196" s="129">
        <v>0.0014589594166582271</v>
      </c>
      <c r="S196" s="129">
        <v>0.063422435209972</v>
      </c>
      <c r="T196" s="129">
        <v>0</v>
      </c>
      <c r="U196" s="129">
        <v>0</v>
      </c>
      <c r="V196" s="130">
        <f>1.013</f>
        <v>1.013</v>
      </c>
    </row>
    <row r="197" spans="1:22" ht="12.75">
      <c r="A197" s="56"/>
      <c r="B197" s="56"/>
      <c r="C197" s="56"/>
      <c r="D197" s="34" t="s">
        <v>349</v>
      </c>
      <c r="E197" s="57">
        <v>2</v>
      </c>
      <c r="F197" s="129">
        <v>0.15538696966129997</v>
      </c>
      <c r="G197" s="129">
        <v>0.17958513234830736</v>
      </c>
      <c r="H197" s="129">
        <v>0.003747446124549846</v>
      </c>
      <c r="I197" s="129">
        <v>0.10032991514565368</v>
      </c>
      <c r="J197" s="129"/>
      <c r="K197" s="129">
        <v>0.03071323933030214</v>
      </c>
      <c r="L197" s="182">
        <v>0.06961667581535154</v>
      </c>
      <c r="M197" s="182"/>
      <c r="N197" s="129">
        <v>0.0006845417735772703</v>
      </c>
      <c r="O197" s="129">
        <v>0.0007851534947169993</v>
      </c>
      <c r="P197" s="129">
        <v>0.012255605381165921</v>
      </c>
      <c r="Q197" s="129">
        <v>0.3580000000000001</v>
      </c>
      <c r="R197" s="129">
        <v>0.0014589594166582271</v>
      </c>
      <c r="S197" s="129">
        <v>0.063422435209972</v>
      </c>
      <c r="T197" s="129">
        <v>0.0351352092470642</v>
      </c>
      <c r="U197" s="129">
        <v>0.8</v>
      </c>
      <c r="V197" s="130">
        <v>1.7107913678029656</v>
      </c>
    </row>
    <row r="198" spans="1:22" ht="15">
      <c r="A198" s="56"/>
      <c r="B198" s="56"/>
      <c r="C198" s="56"/>
      <c r="D198" s="34" t="s">
        <v>166</v>
      </c>
      <c r="E198" s="57">
        <v>2</v>
      </c>
      <c r="F198" s="129">
        <v>0.15538696966129997</v>
      </c>
      <c r="G198" s="129">
        <v>0.17958513234830736</v>
      </c>
      <c r="H198" s="129">
        <v>0.003747446124549846</v>
      </c>
      <c r="I198" s="129">
        <v>0.10032991514565368</v>
      </c>
      <c r="J198" s="129"/>
      <c r="K198" s="129">
        <v>0.03071323933030214</v>
      </c>
      <c r="L198" s="182">
        <v>0.06961667581535154</v>
      </c>
      <c r="M198" s="183"/>
      <c r="N198" s="129">
        <v>0.0006845417735772703</v>
      </c>
      <c r="O198" s="129">
        <v>0.0007851534947169993</v>
      </c>
      <c r="P198" s="129">
        <v>0.012255605381165921</v>
      </c>
      <c r="Q198" s="129">
        <f>V198-0.518</f>
        <v>0.373</v>
      </c>
      <c r="R198" s="129">
        <v>0.0014589594166582271</v>
      </c>
      <c r="S198" s="129">
        <v>0.063422435209972</v>
      </c>
      <c r="T198" s="129">
        <v>0</v>
      </c>
      <c r="U198" s="129">
        <v>0</v>
      </c>
      <c r="V198" s="130">
        <v>0.891</v>
      </c>
    </row>
    <row r="199" spans="1:22" ht="12.75">
      <c r="A199" s="56"/>
      <c r="B199" s="56"/>
      <c r="C199" s="56"/>
      <c r="D199" s="34" t="s">
        <v>349</v>
      </c>
      <c r="E199" s="57">
        <v>3</v>
      </c>
      <c r="F199" s="129">
        <v>0.15538696966129997</v>
      </c>
      <c r="G199" s="129">
        <v>0.17958513234830736</v>
      </c>
      <c r="H199" s="129">
        <v>0.003747446124549846</v>
      </c>
      <c r="I199" s="129">
        <v>0.10032991514565368</v>
      </c>
      <c r="J199" s="129"/>
      <c r="K199" s="129">
        <v>0.03071323933030214</v>
      </c>
      <c r="L199" s="182">
        <v>0.06961667581535154</v>
      </c>
      <c r="M199" s="182"/>
      <c r="N199" s="129">
        <v>0.0006845417735772703</v>
      </c>
      <c r="O199" s="129">
        <v>0.0007851534947169993</v>
      </c>
      <c r="P199" s="129">
        <v>0.012255605381165921</v>
      </c>
      <c r="Q199" s="129">
        <v>0.4</v>
      </c>
      <c r="R199" s="129">
        <v>0.0014589594166582271</v>
      </c>
      <c r="S199" s="129">
        <v>0.063422435209972</v>
      </c>
      <c r="T199" s="129">
        <v>0.0351352092470642</v>
      </c>
      <c r="U199" s="129">
        <v>0.8</v>
      </c>
      <c r="V199" s="130">
        <v>1.7527913678029656</v>
      </c>
    </row>
    <row r="200" spans="1:22" ht="15">
      <c r="A200" s="56"/>
      <c r="B200" s="56"/>
      <c r="C200" s="56"/>
      <c r="D200" s="34" t="s">
        <v>166</v>
      </c>
      <c r="E200" s="57">
        <v>3</v>
      </c>
      <c r="F200" s="129">
        <v>0.15538696966129997</v>
      </c>
      <c r="G200" s="129">
        <v>0.17958513234830736</v>
      </c>
      <c r="H200" s="129">
        <v>0.003747446124549846</v>
      </c>
      <c r="I200" s="129">
        <v>0.10032991514565368</v>
      </c>
      <c r="J200" s="129"/>
      <c r="K200" s="129">
        <v>0.03071323933030214</v>
      </c>
      <c r="L200" s="182">
        <v>0.06961667581535154</v>
      </c>
      <c r="M200" s="183"/>
      <c r="N200" s="129">
        <v>0.0006845417735772703</v>
      </c>
      <c r="O200" s="129">
        <v>0.0007851534947169993</v>
      </c>
      <c r="P200" s="129">
        <v>0.012255605381165921</v>
      </c>
      <c r="Q200" s="129">
        <f>V200-0.518</f>
        <v>0.41500000000000004</v>
      </c>
      <c r="R200" s="129">
        <v>0.0014589594166582271</v>
      </c>
      <c r="S200" s="129">
        <v>0.063422435209972</v>
      </c>
      <c r="T200" s="129">
        <v>0</v>
      </c>
      <c r="U200" s="129">
        <v>0</v>
      </c>
      <c r="V200" s="130">
        <v>0.933</v>
      </c>
    </row>
    <row r="201" spans="1:22" ht="12.75">
      <c r="A201" s="56"/>
      <c r="B201" s="56"/>
      <c r="C201" s="56"/>
      <c r="D201" s="34" t="s">
        <v>349</v>
      </c>
      <c r="E201" s="57">
        <v>4</v>
      </c>
      <c r="F201" s="129">
        <v>0.15538696966129997</v>
      </c>
      <c r="G201" s="129">
        <v>0.17958513234830736</v>
      </c>
      <c r="H201" s="129">
        <v>0.003747446124549846</v>
      </c>
      <c r="I201" s="129">
        <v>0.10032991514565368</v>
      </c>
      <c r="J201" s="129"/>
      <c r="K201" s="129">
        <v>0.03071323933030214</v>
      </c>
      <c r="L201" s="182">
        <v>0.06961667581535154</v>
      </c>
      <c r="M201" s="182"/>
      <c r="N201" s="129">
        <v>0.0006845417735772703</v>
      </c>
      <c r="O201" s="129">
        <v>0.0007851534947169993</v>
      </c>
      <c r="P201" s="129">
        <v>0.012255605381165921</v>
      </c>
      <c r="Q201" s="129">
        <v>0.43799999999999994</v>
      </c>
      <c r="R201" s="129">
        <v>0.0014589594166582271</v>
      </c>
      <c r="S201" s="129">
        <v>0.063422435209972</v>
      </c>
      <c r="T201" s="129">
        <v>0.0351352092470642</v>
      </c>
      <c r="U201" s="129">
        <v>0.8</v>
      </c>
      <c r="V201" s="130">
        <v>1.7907913678029654</v>
      </c>
    </row>
    <row r="202" spans="1:22" ht="15">
      <c r="A202" s="56"/>
      <c r="B202" s="56"/>
      <c r="C202" s="56"/>
      <c r="D202" s="34" t="s">
        <v>166</v>
      </c>
      <c r="E202" s="57">
        <v>4</v>
      </c>
      <c r="F202" s="129">
        <v>0.15538696966129997</v>
      </c>
      <c r="G202" s="129">
        <v>0.17958513234830736</v>
      </c>
      <c r="H202" s="129">
        <v>0.003747446124549846</v>
      </c>
      <c r="I202" s="129">
        <v>0.10032991514565368</v>
      </c>
      <c r="J202" s="129"/>
      <c r="K202" s="129">
        <v>0.03071323933030214</v>
      </c>
      <c r="L202" s="182">
        <v>0.06961667581535154</v>
      </c>
      <c r="M202" s="183"/>
      <c r="N202" s="129">
        <v>0.0006845417735772703</v>
      </c>
      <c r="O202" s="129">
        <v>0.0007851534947169993</v>
      </c>
      <c r="P202" s="129">
        <v>0.012255605381165921</v>
      </c>
      <c r="Q202" s="129">
        <f>V202-0.518</f>
        <v>0.45299999999999996</v>
      </c>
      <c r="R202" s="129">
        <v>0.0014589594166582271</v>
      </c>
      <c r="S202" s="129">
        <v>0.063422435209972</v>
      </c>
      <c r="T202" s="129">
        <v>0</v>
      </c>
      <c r="U202" s="129">
        <v>0</v>
      </c>
      <c r="V202" s="130">
        <v>0.971</v>
      </c>
    </row>
    <row r="203" spans="1:22" ht="12.75">
      <c r="A203" s="56">
        <v>131</v>
      </c>
      <c r="B203" s="56" t="s">
        <v>328</v>
      </c>
      <c r="C203" s="56">
        <v>304</v>
      </c>
      <c r="D203" s="34" t="s">
        <v>349</v>
      </c>
      <c r="E203" s="57">
        <v>1</v>
      </c>
      <c r="F203" s="129">
        <v>0.12583490272860923</v>
      </c>
      <c r="G203" s="129">
        <v>0.23699423987862658</v>
      </c>
      <c r="H203" s="129">
        <v>0.004001753476699966</v>
      </c>
      <c r="I203" s="129">
        <v>0.0970836719589881</v>
      </c>
      <c r="J203" s="129"/>
      <c r="K203" s="129">
        <v>0.03883346878359524</v>
      </c>
      <c r="L203" s="182">
        <v>0.05825020317539285</v>
      </c>
      <c r="M203" s="182"/>
      <c r="N203" s="129">
        <v>0.0006341374705706881</v>
      </c>
      <c r="O203" s="129">
        <v>0.0007273409313615427</v>
      </c>
      <c r="P203" s="129">
        <v>0.010554268292682925</v>
      </c>
      <c r="Q203" s="129">
        <v>0.51</v>
      </c>
      <c r="R203" s="129">
        <v>0.0011832520758073377</v>
      </c>
      <c r="S203" s="129">
        <v>0.04080334528141857</v>
      </c>
      <c r="T203" s="129">
        <v>0.005623305418251132</v>
      </c>
      <c r="U203" s="129">
        <v>0.8</v>
      </c>
      <c r="V203" s="130">
        <v>1.833440217513016</v>
      </c>
    </row>
    <row r="204" spans="1:22" ht="15">
      <c r="A204" s="56"/>
      <c r="B204" s="56"/>
      <c r="C204" s="56"/>
      <c r="D204" s="34" t="s">
        <v>166</v>
      </c>
      <c r="E204" s="57">
        <v>1</v>
      </c>
      <c r="F204" s="129">
        <v>0.12583490272860923</v>
      </c>
      <c r="G204" s="129">
        <v>0.23699423987862658</v>
      </c>
      <c r="H204" s="129">
        <v>0.004001753476699966</v>
      </c>
      <c r="I204" s="129">
        <v>0.0970836719589881</v>
      </c>
      <c r="J204" s="129"/>
      <c r="K204" s="129">
        <v>0.03883346878359524</v>
      </c>
      <c r="L204" s="182">
        <v>0.05825020317539285</v>
      </c>
      <c r="M204" s="184"/>
      <c r="N204" s="129">
        <v>0.0006341374705706881</v>
      </c>
      <c r="O204" s="129">
        <v>0.0007273409313615427</v>
      </c>
      <c r="P204" s="129">
        <v>0.010554268292682925</v>
      </c>
      <c r="Q204" s="129">
        <f>V204-0.518</f>
        <v>0.4949999999999999</v>
      </c>
      <c r="R204" s="129">
        <v>0.0011832520758073377</v>
      </c>
      <c r="S204" s="129">
        <v>0.04080334528141857</v>
      </c>
      <c r="T204" s="129">
        <v>0</v>
      </c>
      <c r="U204" s="129">
        <v>0</v>
      </c>
      <c r="V204" s="130">
        <v>1.013</v>
      </c>
    </row>
    <row r="205" spans="1:22" ht="12.75">
      <c r="A205" s="56"/>
      <c r="B205" s="56"/>
      <c r="C205" s="56"/>
      <c r="D205" s="34" t="s">
        <v>349</v>
      </c>
      <c r="E205" s="57">
        <v>2</v>
      </c>
      <c r="F205" s="129">
        <v>0.12583490272860923</v>
      </c>
      <c r="G205" s="129">
        <v>0.23699423987862658</v>
      </c>
      <c r="H205" s="129">
        <v>0.004001753476699966</v>
      </c>
      <c r="I205" s="129">
        <v>0.0970836719589881</v>
      </c>
      <c r="J205" s="129"/>
      <c r="K205" s="129">
        <v>0.03883346878359524</v>
      </c>
      <c r="L205" s="182">
        <v>0.05825020317539285</v>
      </c>
      <c r="M205" s="182"/>
      <c r="N205" s="129">
        <v>0.0006341374705706881</v>
      </c>
      <c r="O205" s="129">
        <v>0.0007273409313615427</v>
      </c>
      <c r="P205" s="129">
        <v>0.010554268292682925</v>
      </c>
      <c r="Q205" s="129">
        <v>0.3880000000000001</v>
      </c>
      <c r="R205" s="129">
        <v>0.0011832520758073377</v>
      </c>
      <c r="S205" s="129">
        <v>0.04080334528141857</v>
      </c>
      <c r="T205" s="129">
        <v>0.005623305418251132</v>
      </c>
      <c r="U205" s="129">
        <v>0.8</v>
      </c>
      <c r="V205" s="130">
        <v>1.7114402175130163</v>
      </c>
    </row>
    <row r="206" spans="1:22" ht="15">
      <c r="A206" s="56"/>
      <c r="B206" s="56"/>
      <c r="C206" s="56"/>
      <c r="D206" s="34" t="s">
        <v>166</v>
      </c>
      <c r="E206" s="57">
        <v>2</v>
      </c>
      <c r="F206" s="129">
        <v>0.12583490272860923</v>
      </c>
      <c r="G206" s="129">
        <v>0.23699423987862658</v>
      </c>
      <c r="H206" s="129">
        <v>0.004001753476699966</v>
      </c>
      <c r="I206" s="129">
        <v>0.0970836719589881</v>
      </c>
      <c r="J206" s="129"/>
      <c r="K206" s="129">
        <v>0.03883346878359524</v>
      </c>
      <c r="L206" s="182">
        <v>0.05825020317539285</v>
      </c>
      <c r="M206" s="184"/>
      <c r="N206" s="129">
        <v>0.0006341374705706881</v>
      </c>
      <c r="O206" s="129">
        <v>0.0007273409313615427</v>
      </c>
      <c r="P206" s="129">
        <v>0.010554268292682925</v>
      </c>
      <c r="Q206" s="129">
        <f>V206-0.518</f>
        <v>0.373</v>
      </c>
      <c r="R206" s="129">
        <v>0.0011832520758073377</v>
      </c>
      <c r="S206" s="129">
        <v>0.04080334528141857</v>
      </c>
      <c r="T206" s="129">
        <v>0</v>
      </c>
      <c r="U206" s="129">
        <v>0</v>
      </c>
      <c r="V206" s="130">
        <v>0.891</v>
      </c>
    </row>
    <row r="207" spans="1:22" ht="12.75">
      <c r="A207" s="56"/>
      <c r="B207" s="56"/>
      <c r="C207" s="56"/>
      <c r="D207" s="34" t="s">
        <v>349</v>
      </c>
      <c r="E207" s="57">
        <v>3</v>
      </c>
      <c r="F207" s="129">
        <v>0.12583490272860923</v>
      </c>
      <c r="G207" s="129">
        <v>0.23699423987862658</v>
      </c>
      <c r="H207" s="129">
        <v>0.004001753476699966</v>
      </c>
      <c r="I207" s="129">
        <v>0.0970836719589881</v>
      </c>
      <c r="J207" s="129"/>
      <c r="K207" s="129">
        <v>0.03883346878359524</v>
      </c>
      <c r="L207" s="182">
        <v>0.05825020317539285</v>
      </c>
      <c r="M207" s="182"/>
      <c r="N207" s="129">
        <v>0.0006341374705706881</v>
      </c>
      <c r="O207" s="129">
        <v>0.0007273409313615427</v>
      </c>
      <c r="P207" s="129">
        <v>0.010554268292682925</v>
      </c>
      <c r="Q207" s="129">
        <v>0.43</v>
      </c>
      <c r="R207" s="129">
        <v>0.0011832520758073377</v>
      </c>
      <c r="S207" s="129">
        <v>0.04080334528141857</v>
      </c>
      <c r="T207" s="129">
        <v>0.005623305418251132</v>
      </c>
      <c r="U207" s="129">
        <v>0.8</v>
      </c>
      <c r="V207" s="130">
        <v>1.7534402175130164</v>
      </c>
    </row>
    <row r="208" spans="1:22" ht="15">
      <c r="A208" s="56"/>
      <c r="B208" s="56"/>
      <c r="C208" s="56"/>
      <c r="D208" s="34" t="s">
        <v>166</v>
      </c>
      <c r="E208" s="57">
        <v>3</v>
      </c>
      <c r="F208" s="129">
        <v>0.12583490272860923</v>
      </c>
      <c r="G208" s="129">
        <v>0.23699423987862658</v>
      </c>
      <c r="H208" s="129">
        <v>0.004001753476699966</v>
      </c>
      <c r="I208" s="129">
        <v>0.0970836719589881</v>
      </c>
      <c r="J208" s="129"/>
      <c r="K208" s="129">
        <v>0.03883346878359524</v>
      </c>
      <c r="L208" s="182">
        <v>0.05825020317539285</v>
      </c>
      <c r="M208" s="184"/>
      <c r="N208" s="129">
        <v>0.0006341374705706881</v>
      </c>
      <c r="O208" s="129">
        <v>0.0007273409313615427</v>
      </c>
      <c r="P208" s="129">
        <v>0.010554268292682925</v>
      </c>
      <c r="Q208" s="129">
        <f>V208-0.518</f>
        <v>0.41500000000000004</v>
      </c>
      <c r="R208" s="129">
        <v>0.0011832520758073377</v>
      </c>
      <c r="S208" s="129">
        <v>0.04080334528141857</v>
      </c>
      <c r="T208" s="129">
        <v>0</v>
      </c>
      <c r="U208" s="129">
        <v>0</v>
      </c>
      <c r="V208" s="130">
        <v>0.933</v>
      </c>
    </row>
    <row r="209" spans="1:22" ht="12.75">
      <c r="A209" s="56"/>
      <c r="B209" s="56"/>
      <c r="C209" s="56"/>
      <c r="D209" s="34" t="s">
        <v>349</v>
      </c>
      <c r="E209" s="57">
        <v>4</v>
      </c>
      <c r="F209" s="129">
        <v>0.12583490272860923</v>
      </c>
      <c r="G209" s="129">
        <v>0.23699423987862658</v>
      </c>
      <c r="H209" s="129">
        <v>0.004001753476699966</v>
      </c>
      <c r="I209" s="129">
        <v>0.0970836719589881</v>
      </c>
      <c r="J209" s="129"/>
      <c r="K209" s="129">
        <v>0.03883346878359524</v>
      </c>
      <c r="L209" s="182">
        <v>0.05825020317539285</v>
      </c>
      <c r="M209" s="182"/>
      <c r="N209" s="129">
        <v>0.0006341374705706881</v>
      </c>
      <c r="O209" s="129">
        <v>0.0007273409313615427</v>
      </c>
      <c r="P209" s="129">
        <v>0.010554268292682925</v>
      </c>
      <c r="Q209" s="129">
        <v>0.46799999999999997</v>
      </c>
      <c r="R209" s="129">
        <v>0.0011832520758073377</v>
      </c>
      <c r="S209" s="129">
        <v>0.04080334528141857</v>
      </c>
      <c r="T209" s="129">
        <v>0.005623305418251132</v>
      </c>
      <c r="U209" s="129">
        <v>0.8</v>
      </c>
      <c r="V209" s="130">
        <v>1.7914402175130162</v>
      </c>
    </row>
    <row r="210" spans="1:22" ht="12.75">
      <c r="A210" s="56"/>
      <c r="B210" s="56"/>
      <c r="C210" s="56"/>
      <c r="D210" s="34" t="s">
        <v>166</v>
      </c>
      <c r="E210" s="57">
        <v>4</v>
      </c>
      <c r="F210" s="129">
        <v>0.12583490272860923</v>
      </c>
      <c r="G210" s="129">
        <v>0.23699423987862658</v>
      </c>
      <c r="H210" s="129">
        <v>0.004001753476699966</v>
      </c>
      <c r="I210" s="129">
        <v>0.0970836719589881</v>
      </c>
      <c r="J210" s="129"/>
      <c r="K210" s="129">
        <v>0.03883346878359524</v>
      </c>
      <c r="L210" s="182">
        <v>0.05825020317539285</v>
      </c>
      <c r="M210" s="182"/>
      <c r="N210" s="129">
        <v>0.0006341374705706881</v>
      </c>
      <c r="O210" s="129">
        <v>0.0007273409313615427</v>
      </c>
      <c r="P210" s="129">
        <v>0.010554268292682925</v>
      </c>
      <c r="Q210" s="129">
        <f>V210-0.518</f>
        <v>0.45299999999999996</v>
      </c>
      <c r="R210" s="129">
        <v>0.0011832520758073377</v>
      </c>
      <c r="S210" s="129">
        <v>0.04080334528141857</v>
      </c>
      <c r="T210" s="129">
        <v>0</v>
      </c>
      <c r="U210" s="129">
        <v>0</v>
      </c>
      <c r="V210" s="130">
        <v>0.971</v>
      </c>
    </row>
    <row r="211" spans="1:23" ht="12.75">
      <c r="A211" s="122"/>
      <c r="B211" s="118" t="s">
        <v>368</v>
      </c>
      <c r="C211" s="122"/>
      <c r="D211" s="123"/>
      <c r="E211" s="12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125"/>
      <c r="W211" s="93"/>
    </row>
    <row r="212" spans="2:22" ht="12.75" customHeight="1">
      <c r="B212" s="49" t="s">
        <v>369</v>
      </c>
      <c r="C212" s="49" t="s">
        <v>378</v>
      </c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64"/>
      <c r="O212" s="64"/>
      <c r="P212" s="64"/>
      <c r="Q212" s="64"/>
      <c r="R212" s="64"/>
      <c r="S212" s="64"/>
      <c r="T212" s="64"/>
      <c r="U212" s="64"/>
      <c r="V212" s="65"/>
    </row>
    <row r="213" spans="2:22" ht="12.75" customHeight="1">
      <c r="B213" s="114"/>
      <c r="C213" s="126" t="s">
        <v>375</v>
      </c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64"/>
      <c r="O213" s="64"/>
      <c r="P213" s="64"/>
      <c r="Q213" s="64"/>
      <c r="R213" s="64"/>
      <c r="S213" s="64"/>
      <c r="T213" s="64"/>
      <c r="U213" s="64"/>
      <c r="V213" s="65"/>
    </row>
    <row r="214" spans="2:22" ht="12.75" customHeight="1">
      <c r="B214" s="114"/>
      <c r="C214" s="126" t="s">
        <v>376</v>
      </c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64"/>
      <c r="O214" s="64"/>
      <c r="P214" s="64"/>
      <c r="Q214" s="64"/>
      <c r="R214" s="64"/>
      <c r="S214" s="64"/>
      <c r="T214" s="64"/>
      <c r="U214" s="64"/>
      <c r="V214" s="65"/>
    </row>
    <row r="215" spans="2:22" ht="12.75" customHeight="1">
      <c r="B215" s="114"/>
      <c r="C215" s="126" t="s">
        <v>377</v>
      </c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66"/>
      <c r="O215" s="66"/>
      <c r="P215" s="67"/>
      <c r="Q215" s="66"/>
      <c r="R215" s="66"/>
      <c r="S215" s="67"/>
      <c r="T215" s="67"/>
      <c r="U215" s="67"/>
      <c r="V215" s="67"/>
    </row>
    <row r="216" spans="1:22" ht="12.75">
      <c r="A216" s="66"/>
      <c r="B216" s="67"/>
      <c r="C216" s="67"/>
      <c r="D216" s="66"/>
      <c r="E216" s="66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9"/>
      <c r="S216" s="68"/>
      <c r="T216" s="68"/>
      <c r="U216" s="68"/>
      <c r="V216" s="68"/>
    </row>
    <row r="217" spans="1:22" ht="12.75">
      <c r="A217" s="70"/>
      <c r="B217" s="70"/>
      <c r="C217" s="70"/>
      <c r="D217" s="71"/>
      <c r="E217" s="71"/>
      <c r="F217" s="67"/>
      <c r="G217" s="66"/>
      <c r="H217" s="66"/>
      <c r="I217" s="66"/>
      <c r="J217" s="66"/>
      <c r="K217" s="66"/>
      <c r="L217" s="66"/>
      <c r="M217" s="66"/>
      <c r="N217" s="66"/>
      <c r="O217" s="66"/>
      <c r="P217" s="67"/>
      <c r="Q217" s="66"/>
      <c r="R217" s="66"/>
      <c r="S217" s="67"/>
      <c r="T217" s="67"/>
      <c r="U217" s="67"/>
      <c r="V217" s="67"/>
    </row>
  </sheetData>
  <sheetProtection/>
  <mergeCells count="337">
    <mergeCell ref="A159:A160"/>
    <mergeCell ref="B159:B160"/>
    <mergeCell ref="E3:E6"/>
    <mergeCell ref="A155:A156"/>
    <mergeCell ref="B155:B156"/>
    <mergeCell ref="C155:C156"/>
    <mergeCell ref="A157:A158"/>
    <mergeCell ref="B157:B158"/>
    <mergeCell ref="C157:C158"/>
    <mergeCell ref="A151:A152"/>
    <mergeCell ref="B151:B152"/>
    <mergeCell ref="C151:C152"/>
    <mergeCell ref="A153:A154"/>
    <mergeCell ref="B153:B154"/>
    <mergeCell ref="C153:C154"/>
    <mergeCell ref="A147:A148"/>
    <mergeCell ref="B147:B148"/>
    <mergeCell ref="C147:C148"/>
    <mergeCell ref="A149:A150"/>
    <mergeCell ref="B149:B150"/>
    <mergeCell ref="C149:C150"/>
    <mergeCell ref="A143:A144"/>
    <mergeCell ref="B143:B144"/>
    <mergeCell ref="C143:C144"/>
    <mergeCell ref="A145:A146"/>
    <mergeCell ref="B145:B146"/>
    <mergeCell ref="C145:C146"/>
    <mergeCell ref="A139:A140"/>
    <mergeCell ref="B139:B140"/>
    <mergeCell ref="C139:C140"/>
    <mergeCell ref="A141:A142"/>
    <mergeCell ref="B141:B142"/>
    <mergeCell ref="C141:C142"/>
    <mergeCell ref="A135:A136"/>
    <mergeCell ref="B135:B136"/>
    <mergeCell ref="C135:C136"/>
    <mergeCell ref="A137:A138"/>
    <mergeCell ref="B137:B138"/>
    <mergeCell ref="C137:C138"/>
    <mergeCell ref="A131:A132"/>
    <mergeCell ref="B131:B132"/>
    <mergeCell ref="C131:C132"/>
    <mergeCell ref="A133:A134"/>
    <mergeCell ref="B133:B134"/>
    <mergeCell ref="C133:C134"/>
    <mergeCell ref="A127:A128"/>
    <mergeCell ref="B127:B128"/>
    <mergeCell ref="C127:C128"/>
    <mergeCell ref="A129:A130"/>
    <mergeCell ref="B129:B130"/>
    <mergeCell ref="C129:C130"/>
    <mergeCell ref="L196:M196"/>
    <mergeCell ref="L198:M198"/>
    <mergeCell ref="L210:M210"/>
    <mergeCell ref="A1:V1"/>
    <mergeCell ref="A2:V2"/>
    <mergeCell ref="A87:A88"/>
    <mergeCell ref="B87:B88"/>
    <mergeCell ref="C87:C88"/>
    <mergeCell ref="A89:A90"/>
    <mergeCell ref="B89:B90"/>
    <mergeCell ref="L84:M84"/>
    <mergeCell ref="L85:M85"/>
    <mergeCell ref="L86:M86"/>
    <mergeCell ref="L87:M87"/>
    <mergeCell ref="L80:M80"/>
    <mergeCell ref="L81:M81"/>
    <mergeCell ref="L82:M82"/>
    <mergeCell ref="L83:M83"/>
    <mergeCell ref="L76:M76"/>
    <mergeCell ref="L77:M77"/>
    <mergeCell ref="L78:M78"/>
    <mergeCell ref="L79:M79"/>
    <mergeCell ref="L72:M72"/>
    <mergeCell ref="L73:M73"/>
    <mergeCell ref="L74:M74"/>
    <mergeCell ref="L75:M75"/>
    <mergeCell ref="L68:M68"/>
    <mergeCell ref="L69:M69"/>
    <mergeCell ref="L70:M70"/>
    <mergeCell ref="L71:M71"/>
    <mergeCell ref="L64:M64"/>
    <mergeCell ref="L65:M65"/>
    <mergeCell ref="L66:M66"/>
    <mergeCell ref="L67:M67"/>
    <mergeCell ref="L60:M60"/>
    <mergeCell ref="L61:M61"/>
    <mergeCell ref="L62:M62"/>
    <mergeCell ref="L63:M63"/>
    <mergeCell ref="L56:M56"/>
    <mergeCell ref="L57:M57"/>
    <mergeCell ref="L58:M58"/>
    <mergeCell ref="L59:M59"/>
    <mergeCell ref="L52:M52"/>
    <mergeCell ref="L53:M53"/>
    <mergeCell ref="L54:M54"/>
    <mergeCell ref="L55:M55"/>
    <mergeCell ref="L48:M48"/>
    <mergeCell ref="L49:M49"/>
    <mergeCell ref="L50:M50"/>
    <mergeCell ref="L51:M51"/>
    <mergeCell ref="L44:M44"/>
    <mergeCell ref="L45:M45"/>
    <mergeCell ref="L46:M46"/>
    <mergeCell ref="L47:M47"/>
    <mergeCell ref="L40:M40"/>
    <mergeCell ref="L41:M41"/>
    <mergeCell ref="L42:M42"/>
    <mergeCell ref="L43:M43"/>
    <mergeCell ref="L36:M36"/>
    <mergeCell ref="L37:M37"/>
    <mergeCell ref="L38:M38"/>
    <mergeCell ref="L39:M39"/>
    <mergeCell ref="L32:M32"/>
    <mergeCell ref="L33:M33"/>
    <mergeCell ref="L34:M34"/>
    <mergeCell ref="L35:M35"/>
    <mergeCell ref="L28:M28"/>
    <mergeCell ref="L29:M29"/>
    <mergeCell ref="L30:M30"/>
    <mergeCell ref="L31:M31"/>
    <mergeCell ref="L24:M24"/>
    <mergeCell ref="L25:M25"/>
    <mergeCell ref="L26:M26"/>
    <mergeCell ref="L27:M27"/>
    <mergeCell ref="L20:M20"/>
    <mergeCell ref="L21:M21"/>
    <mergeCell ref="L22:M22"/>
    <mergeCell ref="L23:M23"/>
    <mergeCell ref="L16:M16"/>
    <mergeCell ref="L17:M17"/>
    <mergeCell ref="L18:M18"/>
    <mergeCell ref="L19:M19"/>
    <mergeCell ref="L12:M12"/>
    <mergeCell ref="L13:M13"/>
    <mergeCell ref="L14:M14"/>
    <mergeCell ref="L15:M15"/>
    <mergeCell ref="L8:M8"/>
    <mergeCell ref="L9:M9"/>
    <mergeCell ref="L10:M10"/>
    <mergeCell ref="L11:M11"/>
    <mergeCell ref="I4:I5"/>
    <mergeCell ref="J4:M4"/>
    <mergeCell ref="L6:M6"/>
    <mergeCell ref="D3:D6"/>
    <mergeCell ref="G3:G5"/>
    <mergeCell ref="H3:H5"/>
    <mergeCell ref="I3:M3"/>
    <mergeCell ref="A3:A6"/>
    <mergeCell ref="B3:C4"/>
    <mergeCell ref="B5:B6"/>
    <mergeCell ref="C5:C6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L207:M207"/>
    <mergeCell ref="A121:A122"/>
    <mergeCell ref="B121:B122"/>
    <mergeCell ref="C121:C122"/>
    <mergeCell ref="A123:A124"/>
    <mergeCell ref="B123:B124"/>
    <mergeCell ref="C123:C124"/>
    <mergeCell ref="L184:M184"/>
    <mergeCell ref="L186:M186"/>
    <mergeCell ref="L188:M188"/>
    <mergeCell ref="L201:M201"/>
    <mergeCell ref="L202:M202"/>
    <mergeCell ref="L203:M203"/>
    <mergeCell ref="L206:M206"/>
    <mergeCell ref="L209:M209"/>
    <mergeCell ref="L199:M199"/>
    <mergeCell ref="L200:M200"/>
    <mergeCell ref="L192:M192"/>
    <mergeCell ref="L193:M193"/>
    <mergeCell ref="L194:M194"/>
    <mergeCell ref="L195:M195"/>
    <mergeCell ref="L208:M208"/>
    <mergeCell ref="L204:M204"/>
    <mergeCell ref="L205:M205"/>
    <mergeCell ref="L179:M179"/>
    <mergeCell ref="L197:M197"/>
    <mergeCell ref="L182:M182"/>
    <mergeCell ref="L183:M183"/>
    <mergeCell ref="L185:M185"/>
    <mergeCell ref="L187:M187"/>
    <mergeCell ref="L189:M189"/>
    <mergeCell ref="L191:M191"/>
    <mergeCell ref="L180:M180"/>
    <mergeCell ref="L190:M190"/>
    <mergeCell ref="L181:M181"/>
    <mergeCell ref="L170:M170"/>
    <mergeCell ref="L171:M171"/>
    <mergeCell ref="L172:M172"/>
    <mergeCell ref="L173:M173"/>
    <mergeCell ref="L174:M174"/>
    <mergeCell ref="L175:M175"/>
    <mergeCell ref="L176:M176"/>
    <mergeCell ref="L177:M177"/>
    <mergeCell ref="L178:M178"/>
    <mergeCell ref="L164:M164"/>
    <mergeCell ref="L165:M165"/>
    <mergeCell ref="L166:M166"/>
    <mergeCell ref="L167:M167"/>
    <mergeCell ref="L154:M154"/>
    <mergeCell ref="L155:M155"/>
    <mergeCell ref="L168:M168"/>
    <mergeCell ref="L169:M169"/>
    <mergeCell ref="L158:M158"/>
    <mergeCell ref="L159:M159"/>
    <mergeCell ref="L160:M160"/>
    <mergeCell ref="L161:M161"/>
    <mergeCell ref="L162:M162"/>
    <mergeCell ref="L163:M163"/>
    <mergeCell ref="L156:M156"/>
    <mergeCell ref="L157:M157"/>
    <mergeCell ref="L146:M146"/>
    <mergeCell ref="L147:M147"/>
    <mergeCell ref="L148:M148"/>
    <mergeCell ref="L149:M149"/>
    <mergeCell ref="L150:M150"/>
    <mergeCell ref="L151:M151"/>
    <mergeCell ref="L152:M152"/>
    <mergeCell ref="L153:M153"/>
    <mergeCell ref="L140:M140"/>
    <mergeCell ref="L141:M141"/>
    <mergeCell ref="L142:M142"/>
    <mergeCell ref="L143:M143"/>
    <mergeCell ref="L130:M130"/>
    <mergeCell ref="L131:M131"/>
    <mergeCell ref="L144:M144"/>
    <mergeCell ref="L145:M145"/>
    <mergeCell ref="L134:M134"/>
    <mergeCell ref="L135:M135"/>
    <mergeCell ref="L136:M136"/>
    <mergeCell ref="L137:M137"/>
    <mergeCell ref="L138:M138"/>
    <mergeCell ref="L139:M139"/>
    <mergeCell ref="L132:M132"/>
    <mergeCell ref="L133:M133"/>
    <mergeCell ref="L122:M122"/>
    <mergeCell ref="L123:M123"/>
    <mergeCell ref="L124:M124"/>
    <mergeCell ref="L125:M125"/>
    <mergeCell ref="L126:M126"/>
    <mergeCell ref="L127:M127"/>
    <mergeCell ref="L128:M128"/>
    <mergeCell ref="L129:M129"/>
    <mergeCell ref="L116:M116"/>
    <mergeCell ref="L117:M117"/>
    <mergeCell ref="L118:M118"/>
    <mergeCell ref="L119:M119"/>
    <mergeCell ref="L106:M106"/>
    <mergeCell ref="L107:M107"/>
    <mergeCell ref="L120:M120"/>
    <mergeCell ref="L121:M121"/>
    <mergeCell ref="L110:M110"/>
    <mergeCell ref="L111:M111"/>
    <mergeCell ref="L112:M112"/>
    <mergeCell ref="L113:M113"/>
    <mergeCell ref="L114:M114"/>
    <mergeCell ref="L115:M115"/>
    <mergeCell ref="L108:M108"/>
    <mergeCell ref="L109:M109"/>
    <mergeCell ref="L98:M98"/>
    <mergeCell ref="L99:M99"/>
    <mergeCell ref="L100:M100"/>
    <mergeCell ref="L101:M101"/>
    <mergeCell ref="L102:M102"/>
    <mergeCell ref="L103:M103"/>
    <mergeCell ref="L104:M104"/>
    <mergeCell ref="L105:M105"/>
    <mergeCell ref="L96:M96"/>
    <mergeCell ref="L97:M97"/>
    <mergeCell ref="L92:M92"/>
    <mergeCell ref="L93:M93"/>
    <mergeCell ref="L94:M94"/>
    <mergeCell ref="L95:M95"/>
    <mergeCell ref="L88:M88"/>
    <mergeCell ref="L89:M89"/>
    <mergeCell ref="L90:M90"/>
    <mergeCell ref="L91:M91"/>
    <mergeCell ref="A125:A126"/>
    <mergeCell ref="B125:B126"/>
    <mergeCell ref="C125:C126"/>
    <mergeCell ref="F3:F5"/>
    <mergeCell ref="A117:A118"/>
    <mergeCell ref="B117:B118"/>
    <mergeCell ref="C117:C118"/>
    <mergeCell ref="A119:A120"/>
    <mergeCell ref="B119:B120"/>
    <mergeCell ref="C119:C120"/>
    <mergeCell ref="V3:V5"/>
    <mergeCell ref="T3:T5"/>
    <mergeCell ref="U3:U5"/>
    <mergeCell ref="N3:N5"/>
    <mergeCell ref="O3:O5"/>
    <mergeCell ref="R3:R5"/>
    <mergeCell ref="S3:S5"/>
    <mergeCell ref="P3:P5"/>
    <mergeCell ref="Q3:Q5"/>
  </mergeCells>
  <printOptions/>
  <pageMargins left="0.1968503937007874" right="0" top="0.35" bottom="0.1968503937007874" header="0.26" footer="0.18"/>
  <pageSetup fitToHeight="4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6"/>
  <sheetViews>
    <sheetView workbookViewId="0" topLeftCell="A1">
      <selection activeCell="O12" sqref="O12"/>
    </sheetView>
  </sheetViews>
  <sheetFormatPr defaultColWidth="9.00390625" defaultRowHeight="12.75"/>
  <cols>
    <col min="1" max="1" width="4.00390625" style="155" customWidth="1"/>
    <col min="2" max="2" width="24.75390625" style="155" customWidth="1"/>
    <col min="3" max="3" width="5.125" style="155" customWidth="1"/>
    <col min="4" max="4" width="7.625" style="155" customWidth="1"/>
    <col min="5" max="5" width="7.125" style="155" customWidth="1"/>
    <col min="6" max="6" width="7.75390625" style="155" customWidth="1"/>
    <col min="7" max="7" width="7.625" style="155" customWidth="1"/>
    <col min="8" max="8" width="8.625" style="155" customWidth="1"/>
    <col min="9" max="9" width="10.125" style="155" customWidth="1"/>
    <col min="10" max="11" width="9.25390625" style="155" customWidth="1"/>
    <col min="12" max="12" width="7.75390625" style="155" customWidth="1"/>
    <col min="13" max="13" width="7.375" style="155" customWidth="1"/>
    <col min="14" max="14" width="8.125" style="155" customWidth="1"/>
    <col min="15" max="15" width="19.00390625" style="155" customWidth="1"/>
    <col min="16" max="16" width="12.875" style="155" customWidth="1"/>
    <col min="17" max="17" width="7.00390625" style="155" customWidth="1"/>
    <col min="18" max="18" width="6.25390625" style="155" customWidth="1"/>
    <col min="19" max="19" width="6.75390625" style="155" customWidth="1"/>
    <col min="20" max="16384" width="9.125" style="155" customWidth="1"/>
  </cols>
  <sheetData>
    <row r="1" spans="1:12" s="123" customFormat="1" ht="15.75">
      <c r="A1" s="242" t="s">
        <v>380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s="123" customFormat="1" ht="15.75">
      <c r="A2" s="242" t="s">
        <v>381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s="123" customFormat="1" ht="15.75">
      <c r="A3" s="242" t="s">
        <v>382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="123" customFormat="1" ht="12.75">
      <c r="A4" s="134"/>
    </row>
    <row r="5" spans="1:12" s="123" customFormat="1" ht="12.75">
      <c r="A5" s="269" t="s">
        <v>322</v>
      </c>
      <c r="B5" s="281" t="s">
        <v>383</v>
      </c>
      <c r="C5" s="282"/>
      <c r="D5" s="282"/>
      <c r="E5" s="282"/>
      <c r="F5" s="282"/>
      <c r="G5" s="283"/>
      <c r="H5" s="287" t="s">
        <v>384</v>
      </c>
      <c r="I5" s="288"/>
      <c r="J5" s="288"/>
      <c r="K5" s="288"/>
      <c r="L5" s="289"/>
    </row>
    <row r="6" spans="1:12" s="123" customFormat="1" ht="38.25">
      <c r="A6" s="270"/>
      <c r="B6" s="284"/>
      <c r="C6" s="285"/>
      <c r="D6" s="285"/>
      <c r="E6" s="285"/>
      <c r="F6" s="285"/>
      <c r="G6" s="286"/>
      <c r="H6" s="135" t="s">
        <v>385</v>
      </c>
      <c r="I6" s="135" t="s">
        <v>386</v>
      </c>
      <c r="J6" s="135" t="s">
        <v>387</v>
      </c>
      <c r="K6" s="135" t="s">
        <v>388</v>
      </c>
      <c r="L6" s="135" t="s">
        <v>389</v>
      </c>
    </row>
    <row r="7" spans="1:12" s="123" customFormat="1" ht="13.5" customHeight="1">
      <c r="A7" s="136">
        <v>1</v>
      </c>
      <c r="B7" s="167" t="s">
        <v>256</v>
      </c>
      <c r="C7" s="167"/>
      <c r="D7" s="167"/>
      <c r="E7" s="167"/>
      <c r="F7" s="167"/>
      <c r="G7" s="167"/>
      <c r="H7" s="34"/>
      <c r="I7" s="34"/>
      <c r="J7" s="34"/>
      <c r="K7" s="34"/>
      <c r="L7" s="34"/>
    </row>
    <row r="8" spans="1:12" s="123" customFormat="1" ht="12.75">
      <c r="A8" s="137"/>
      <c r="B8" s="234" t="s">
        <v>390</v>
      </c>
      <c r="C8" s="234"/>
      <c r="D8" s="234"/>
      <c r="E8" s="234"/>
      <c r="F8" s="234"/>
      <c r="G8" s="234"/>
      <c r="H8" s="34" t="s">
        <v>391</v>
      </c>
      <c r="I8" s="249" t="s">
        <v>392</v>
      </c>
      <c r="J8" s="251"/>
      <c r="K8" s="249" t="s">
        <v>393</v>
      </c>
      <c r="L8" s="251"/>
    </row>
    <row r="9" spans="1:12" s="123" customFormat="1" ht="38.25">
      <c r="A9" s="135"/>
      <c r="B9" s="234" t="s">
        <v>394</v>
      </c>
      <c r="C9" s="234"/>
      <c r="D9" s="234"/>
      <c r="E9" s="234"/>
      <c r="F9" s="234"/>
      <c r="G9" s="234"/>
      <c r="H9" s="34" t="s">
        <v>391</v>
      </c>
      <c r="I9" s="249" t="s">
        <v>395</v>
      </c>
      <c r="J9" s="251"/>
      <c r="K9" s="34" t="s">
        <v>395</v>
      </c>
      <c r="L9" s="34" t="s">
        <v>392</v>
      </c>
    </row>
    <row r="10" spans="1:12" s="123" customFormat="1" ht="12.75">
      <c r="A10" s="136"/>
      <c r="B10" s="168" t="s">
        <v>396</v>
      </c>
      <c r="C10" s="168"/>
      <c r="D10" s="168"/>
      <c r="E10" s="168"/>
      <c r="F10" s="168"/>
      <c r="G10" s="168"/>
      <c r="H10" s="34" t="s">
        <v>391</v>
      </c>
      <c r="I10" s="249" t="s">
        <v>397</v>
      </c>
      <c r="J10" s="250"/>
      <c r="K10" s="250"/>
      <c r="L10" s="251"/>
    </row>
    <row r="11" spans="1:12" s="123" customFormat="1" ht="12.75">
      <c r="A11" s="137"/>
      <c r="B11" s="234" t="s">
        <v>398</v>
      </c>
      <c r="C11" s="234"/>
      <c r="D11" s="234"/>
      <c r="E11" s="234"/>
      <c r="F11" s="234"/>
      <c r="G11" s="234"/>
      <c r="H11" s="34" t="s">
        <v>391</v>
      </c>
      <c r="I11" s="249" t="s">
        <v>399</v>
      </c>
      <c r="J11" s="250"/>
      <c r="K11" s="250"/>
      <c r="L11" s="251"/>
    </row>
    <row r="12" spans="1:12" s="123" customFormat="1" ht="12.75">
      <c r="A12" s="135"/>
      <c r="B12" s="234" t="s">
        <v>400</v>
      </c>
      <c r="C12" s="234"/>
      <c r="D12" s="234"/>
      <c r="E12" s="234"/>
      <c r="F12" s="234"/>
      <c r="G12" s="234"/>
      <c r="H12" s="34" t="s">
        <v>391</v>
      </c>
      <c r="I12" s="249" t="s">
        <v>399</v>
      </c>
      <c r="J12" s="250"/>
      <c r="K12" s="250"/>
      <c r="L12" s="251"/>
    </row>
    <row r="13" spans="1:12" s="123" customFormat="1" ht="12.75">
      <c r="A13" s="136"/>
      <c r="B13" s="168" t="s">
        <v>401</v>
      </c>
      <c r="C13" s="168"/>
      <c r="D13" s="168"/>
      <c r="E13" s="168"/>
      <c r="F13" s="168"/>
      <c r="G13" s="168"/>
      <c r="H13" s="34" t="s">
        <v>391</v>
      </c>
      <c r="I13" s="249" t="s">
        <v>399</v>
      </c>
      <c r="J13" s="250"/>
      <c r="K13" s="250"/>
      <c r="L13" s="251"/>
    </row>
    <row r="14" spans="1:12" s="123" customFormat="1" ht="12.75">
      <c r="A14" s="136">
        <v>2</v>
      </c>
      <c r="B14" s="167" t="s">
        <v>144</v>
      </c>
      <c r="C14" s="167"/>
      <c r="D14" s="167"/>
      <c r="E14" s="167"/>
      <c r="F14" s="167"/>
      <c r="G14" s="167"/>
      <c r="H14" s="34"/>
      <c r="I14" s="34"/>
      <c r="J14" s="34"/>
      <c r="K14" s="34"/>
      <c r="L14" s="34"/>
    </row>
    <row r="15" spans="1:12" s="123" customFormat="1" ht="25.5">
      <c r="A15" s="137"/>
      <c r="B15" s="234" t="s">
        <v>402</v>
      </c>
      <c r="C15" s="234"/>
      <c r="D15" s="234"/>
      <c r="E15" s="234"/>
      <c r="F15" s="234"/>
      <c r="G15" s="234"/>
      <c r="H15" s="34" t="s">
        <v>391</v>
      </c>
      <c r="I15" s="34" t="s">
        <v>391</v>
      </c>
      <c r="J15" s="34" t="s">
        <v>391</v>
      </c>
      <c r="K15" s="34" t="s">
        <v>403</v>
      </c>
      <c r="L15" s="34" t="s">
        <v>404</v>
      </c>
    </row>
    <row r="16" spans="1:12" s="123" customFormat="1" ht="25.5">
      <c r="A16" s="135"/>
      <c r="B16" s="278" t="s">
        <v>405</v>
      </c>
      <c r="C16" s="279"/>
      <c r="D16" s="279"/>
      <c r="E16" s="279"/>
      <c r="F16" s="279"/>
      <c r="G16" s="280"/>
      <c r="H16" s="34" t="s">
        <v>391</v>
      </c>
      <c r="I16" s="34" t="s">
        <v>391</v>
      </c>
      <c r="J16" s="34" t="s">
        <v>391</v>
      </c>
      <c r="K16" s="34" t="s">
        <v>403</v>
      </c>
      <c r="L16" s="34" t="s">
        <v>404</v>
      </c>
    </row>
    <row r="17" spans="1:12" s="123" customFormat="1" ht="12.75">
      <c r="A17" s="136"/>
      <c r="B17" s="168" t="s">
        <v>406</v>
      </c>
      <c r="C17" s="168"/>
      <c r="D17" s="168"/>
      <c r="E17" s="168"/>
      <c r="F17" s="168"/>
      <c r="G17" s="168"/>
      <c r="H17" s="34" t="s">
        <v>391</v>
      </c>
      <c r="I17" s="34" t="s">
        <v>391</v>
      </c>
      <c r="J17" s="34" t="s">
        <v>391</v>
      </c>
      <c r="K17" s="249" t="s">
        <v>407</v>
      </c>
      <c r="L17" s="251"/>
    </row>
    <row r="18" spans="1:12" s="123" customFormat="1" ht="12.75">
      <c r="A18" s="137"/>
      <c r="B18" s="234" t="s">
        <v>408</v>
      </c>
      <c r="C18" s="234"/>
      <c r="D18" s="234"/>
      <c r="E18" s="234"/>
      <c r="F18" s="234"/>
      <c r="G18" s="234"/>
      <c r="H18" s="34" t="s">
        <v>391</v>
      </c>
      <c r="I18" s="34" t="s">
        <v>391</v>
      </c>
      <c r="J18" s="34" t="s">
        <v>391</v>
      </c>
      <c r="K18" s="249" t="s">
        <v>407</v>
      </c>
      <c r="L18" s="251"/>
    </row>
    <row r="19" spans="1:12" s="123" customFormat="1" ht="12.75">
      <c r="A19" s="135"/>
      <c r="B19" s="234" t="s">
        <v>409</v>
      </c>
      <c r="C19" s="234"/>
      <c r="D19" s="234"/>
      <c r="E19" s="234"/>
      <c r="F19" s="234"/>
      <c r="G19" s="234"/>
      <c r="H19" s="34" t="s">
        <v>391</v>
      </c>
      <c r="I19" s="34" t="s">
        <v>391</v>
      </c>
      <c r="J19" s="34" t="s">
        <v>391</v>
      </c>
      <c r="K19" s="249" t="s">
        <v>410</v>
      </c>
      <c r="L19" s="251"/>
    </row>
    <row r="20" spans="1:12" s="123" customFormat="1" ht="12.75">
      <c r="A20" s="137">
        <v>3</v>
      </c>
      <c r="B20" s="166" t="s">
        <v>145</v>
      </c>
      <c r="C20" s="166"/>
      <c r="D20" s="166"/>
      <c r="E20" s="166"/>
      <c r="F20" s="166"/>
      <c r="G20" s="166"/>
      <c r="H20" s="34" t="s">
        <v>391</v>
      </c>
      <c r="I20" s="34" t="s">
        <v>391</v>
      </c>
      <c r="J20" s="34" t="s">
        <v>391</v>
      </c>
      <c r="K20" s="249" t="s">
        <v>410</v>
      </c>
      <c r="L20" s="251"/>
    </row>
    <row r="21" spans="1:12" s="123" customFormat="1" ht="26.25" customHeight="1">
      <c r="A21" s="135">
        <v>4</v>
      </c>
      <c r="B21" s="268" t="s">
        <v>411</v>
      </c>
      <c r="C21" s="268"/>
      <c r="D21" s="268"/>
      <c r="E21" s="268"/>
      <c r="F21" s="268"/>
      <c r="G21" s="268"/>
      <c r="H21" s="34"/>
      <c r="I21" s="249" t="s">
        <v>399</v>
      </c>
      <c r="J21" s="250"/>
      <c r="K21" s="250"/>
      <c r="L21" s="251"/>
    </row>
    <row r="22" spans="1:12" s="123" customFormat="1" ht="12.75">
      <c r="A22" s="136">
        <v>5</v>
      </c>
      <c r="B22" s="167" t="s">
        <v>131</v>
      </c>
      <c r="C22" s="167"/>
      <c r="D22" s="167"/>
      <c r="E22" s="167"/>
      <c r="F22" s="167"/>
      <c r="G22" s="167"/>
      <c r="H22" s="34"/>
      <c r="I22" s="34"/>
      <c r="J22" s="34"/>
      <c r="K22" s="249" t="s">
        <v>399</v>
      </c>
      <c r="L22" s="251"/>
    </row>
    <row r="23" spans="1:12" s="123" customFormat="1" ht="12.75">
      <c r="A23" s="137">
        <v>6</v>
      </c>
      <c r="B23" s="166" t="s">
        <v>134</v>
      </c>
      <c r="C23" s="166"/>
      <c r="D23" s="166"/>
      <c r="E23" s="166"/>
      <c r="F23" s="166"/>
      <c r="G23" s="166"/>
      <c r="H23" s="34"/>
      <c r="I23" s="34"/>
      <c r="J23" s="34"/>
      <c r="K23" s="249" t="s">
        <v>399</v>
      </c>
      <c r="L23" s="251"/>
    </row>
    <row r="24" spans="1:12" s="123" customFormat="1" ht="12.75">
      <c r="A24" s="135">
        <v>7</v>
      </c>
      <c r="B24" s="166" t="s">
        <v>412</v>
      </c>
      <c r="C24" s="166"/>
      <c r="D24" s="166"/>
      <c r="E24" s="166"/>
      <c r="F24" s="166"/>
      <c r="G24" s="166"/>
      <c r="H24" s="249" t="s">
        <v>413</v>
      </c>
      <c r="I24" s="250"/>
      <c r="J24" s="250"/>
      <c r="K24" s="250"/>
      <c r="L24" s="251"/>
    </row>
    <row r="25" spans="1:12" s="123" customFormat="1" ht="42" customHeight="1">
      <c r="A25" s="136">
        <v>8</v>
      </c>
      <c r="B25" s="275" t="s">
        <v>414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7"/>
    </row>
    <row r="26" spans="1:12" s="123" customFormat="1" ht="26.25" customHeight="1">
      <c r="A26" s="137"/>
      <c r="B26" s="194" t="s">
        <v>415</v>
      </c>
      <c r="C26" s="194"/>
      <c r="D26" s="194"/>
      <c r="E26" s="194"/>
      <c r="F26" s="194"/>
      <c r="G26" s="194"/>
      <c r="H26" s="34"/>
      <c r="I26" s="249" t="s">
        <v>416</v>
      </c>
      <c r="J26" s="250"/>
      <c r="K26" s="250"/>
      <c r="L26" s="251"/>
    </row>
    <row r="27" spans="1:12" s="123" customFormat="1" ht="12.75">
      <c r="A27" s="135"/>
      <c r="B27" s="234" t="s">
        <v>417</v>
      </c>
      <c r="C27" s="234"/>
      <c r="D27" s="234"/>
      <c r="E27" s="234"/>
      <c r="F27" s="234"/>
      <c r="G27" s="234"/>
      <c r="H27" s="34"/>
      <c r="I27" s="249" t="s">
        <v>418</v>
      </c>
      <c r="J27" s="250"/>
      <c r="K27" s="250"/>
      <c r="L27" s="251"/>
    </row>
    <row r="28" spans="1:12" s="123" customFormat="1" ht="12.75">
      <c r="A28" s="136"/>
      <c r="B28" s="168" t="s">
        <v>419</v>
      </c>
      <c r="C28" s="168"/>
      <c r="D28" s="168"/>
      <c r="E28" s="168"/>
      <c r="F28" s="168"/>
      <c r="G28" s="168"/>
      <c r="H28" s="34"/>
      <c r="I28" s="249" t="s">
        <v>420</v>
      </c>
      <c r="J28" s="250"/>
      <c r="K28" s="250"/>
      <c r="L28" s="251"/>
    </row>
    <row r="29" spans="1:12" s="123" customFormat="1" ht="12.75">
      <c r="A29" s="137"/>
      <c r="B29" s="234" t="s">
        <v>421</v>
      </c>
      <c r="C29" s="234"/>
      <c r="D29" s="234"/>
      <c r="E29" s="234"/>
      <c r="F29" s="234"/>
      <c r="G29" s="234"/>
      <c r="H29" s="34"/>
      <c r="I29" s="249" t="s">
        <v>422</v>
      </c>
      <c r="J29" s="250"/>
      <c r="K29" s="250"/>
      <c r="L29" s="251"/>
    </row>
    <row r="30" spans="1:12" s="123" customFormat="1" ht="12.75">
      <c r="A30" s="135"/>
      <c r="B30" s="234" t="s">
        <v>423</v>
      </c>
      <c r="C30" s="234"/>
      <c r="D30" s="234"/>
      <c r="E30" s="234"/>
      <c r="F30" s="234"/>
      <c r="G30" s="234"/>
      <c r="H30" s="34"/>
      <c r="I30" s="249" t="s">
        <v>424</v>
      </c>
      <c r="J30" s="250"/>
      <c r="K30" s="250"/>
      <c r="L30" s="251"/>
    </row>
    <row r="31" spans="1:12" s="123" customFormat="1" ht="12.75">
      <c r="A31" s="136"/>
      <c r="B31" s="168" t="s">
        <v>425</v>
      </c>
      <c r="C31" s="168"/>
      <c r="D31" s="168"/>
      <c r="E31" s="168"/>
      <c r="F31" s="168"/>
      <c r="G31" s="168"/>
      <c r="H31" s="34"/>
      <c r="I31" s="249" t="s">
        <v>426</v>
      </c>
      <c r="J31" s="250"/>
      <c r="K31" s="250"/>
      <c r="L31" s="251"/>
    </row>
    <row r="32" spans="1:12" s="123" customFormat="1" ht="12.75">
      <c r="A32" s="137"/>
      <c r="B32" s="234" t="s">
        <v>427</v>
      </c>
      <c r="C32" s="234"/>
      <c r="D32" s="234"/>
      <c r="E32" s="234"/>
      <c r="F32" s="234"/>
      <c r="G32" s="234"/>
      <c r="H32" s="34"/>
      <c r="I32" s="249" t="s">
        <v>428</v>
      </c>
      <c r="J32" s="250"/>
      <c r="K32" s="250"/>
      <c r="L32" s="251"/>
    </row>
    <row r="33" spans="1:12" s="123" customFormat="1" ht="15.75" customHeight="1">
      <c r="A33" s="135"/>
      <c r="B33" s="234" t="s">
        <v>429</v>
      </c>
      <c r="C33" s="234"/>
      <c r="D33" s="234"/>
      <c r="E33" s="234"/>
      <c r="F33" s="234"/>
      <c r="G33" s="234"/>
      <c r="H33" s="34"/>
      <c r="I33" s="249" t="s">
        <v>430</v>
      </c>
      <c r="J33" s="250"/>
      <c r="K33" s="250"/>
      <c r="L33" s="251"/>
    </row>
    <row r="34" spans="1:12" s="123" customFormat="1" ht="27" customHeight="1">
      <c r="A34" s="136">
        <v>9</v>
      </c>
      <c r="B34" s="272" t="s">
        <v>431</v>
      </c>
      <c r="C34" s="273"/>
      <c r="D34" s="273"/>
      <c r="E34" s="273"/>
      <c r="F34" s="273"/>
      <c r="G34" s="273"/>
      <c r="H34" s="273"/>
      <c r="I34" s="273"/>
      <c r="J34" s="273"/>
      <c r="K34" s="273"/>
      <c r="L34" s="274"/>
    </row>
    <row r="35" spans="1:12" s="123" customFormat="1" ht="12.75" customHeight="1">
      <c r="A35" s="137"/>
      <c r="B35" s="234" t="s">
        <v>432</v>
      </c>
      <c r="C35" s="234"/>
      <c r="D35" s="234"/>
      <c r="E35" s="234"/>
      <c r="F35" s="234"/>
      <c r="G35" s="234"/>
      <c r="H35" s="34"/>
      <c r="I35" s="249" t="s">
        <v>399</v>
      </c>
      <c r="J35" s="250"/>
      <c r="K35" s="250"/>
      <c r="L35" s="251"/>
    </row>
    <row r="36" spans="1:12" s="123" customFormat="1" ht="12.75">
      <c r="A36" s="135"/>
      <c r="B36" s="234" t="s">
        <v>433</v>
      </c>
      <c r="C36" s="234"/>
      <c r="D36" s="234"/>
      <c r="E36" s="234"/>
      <c r="F36" s="234"/>
      <c r="G36" s="234"/>
      <c r="H36" s="34"/>
      <c r="I36" s="249" t="s">
        <v>399</v>
      </c>
      <c r="J36" s="250"/>
      <c r="K36" s="250"/>
      <c r="L36" s="251"/>
    </row>
    <row r="37" spans="1:12" s="123" customFormat="1" ht="12.75">
      <c r="A37" s="136"/>
      <c r="B37" s="168" t="s">
        <v>434</v>
      </c>
      <c r="C37" s="168"/>
      <c r="D37" s="168"/>
      <c r="E37" s="168"/>
      <c r="F37" s="168"/>
      <c r="G37" s="168"/>
      <c r="H37" s="34"/>
      <c r="I37" s="249" t="s">
        <v>399</v>
      </c>
      <c r="J37" s="250"/>
      <c r="K37" s="250"/>
      <c r="L37" s="251"/>
    </row>
    <row r="38" spans="1:12" s="123" customFormat="1" ht="12.75">
      <c r="A38" s="137">
        <v>10</v>
      </c>
      <c r="B38" s="166" t="s">
        <v>133</v>
      </c>
      <c r="C38" s="166"/>
      <c r="D38" s="166"/>
      <c r="E38" s="166"/>
      <c r="F38" s="166"/>
      <c r="G38" s="166"/>
      <c r="H38" s="34"/>
      <c r="I38" s="249" t="s">
        <v>435</v>
      </c>
      <c r="J38" s="250"/>
      <c r="K38" s="250"/>
      <c r="L38" s="251"/>
    </row>
    <row r="39" spans="1:12" s="123" customFormat="1" ht="13.5" customHeight="1">
      <c r="A39" s="135">
        <v>11</v>
      </c>
      <c r="B39" s="166" t="s">
        <v>141</v>
      </c>
      <c r="C39" s="166"/>
      <c r="D39" s="166"/>
      <c r="E39" s="166"/>
      <c r="F39" s="166"/>
      <c r="G39" s="166"/>
      <c r="H39" s="34"/>
      <c r="I39" s="34"/>
      <c r="J39" s="34"/>
      <c r="K39" s="34"/>
      <c r="L39" s="34" t="s">
        <v>435</v>
      </c>
    </row>
    <row r="40" spans="1:12" s="123" customFormat="1" ht="13.5" customHeight="1">
      <c r="A40" s="136">
        <v>12</v>
      </c>
      <c r="B40" s="167" t="s">
        <v>436</v>
      </c>
      <c r="C40" s="167"/>
      <c r="D40" s="167"/>
      <c r="E40" s="167"/>
      <c r="F40" s="167"/>
      <c r="G40" s="167"/>
      <c r="H40" s="34"/>
      <c r="I40" s="34"/>
      <c r="J40" s="34"/>
      <c r="K40" s="34"/>
      <c r="L40" s="34" t="s">
        <v>435</v>
      </c>
    </row>
    <row r="41" s="123" customFormat="1" ht="12.75">
      <c r="A41" s="134"/>
    </row>
    <row r="42" spans="1:14" s="123" customFormat="1" ht="15.75" customHeight="1" collapsed="1">
      <c r="A42" s="242" t="s">
        <v>380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</row>
    <row r="43" spans="1:14" s="123" customFormat="1" ht="15.75" customHeight="1">
      <c r="A43" s="242" t="s">
        <v>381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</row>
    <row r="44" spans="1:14" s="123" customFormat="1" ht="15.75" customHeight="1">
      <c r="A44" s="242" t="s">
        <v>437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</row>
    <row r="45" s="123" customFormat="1" ht="12.75" customHeight="1">
      <c r="A45" s="134"/>
    </row>
    <row r="46" spans="1:14" s="123" customFormat="1" ht="12.75" customHeight="1">
      <c r="A46" s="269" t="s">
        <v>322</v>
      </c>
      <c r="B46" s="271" t="s">
        <v>438</v>
      </c>
      <c r="C46" s="271"/>
      <c r="D46" s="271"/>
      <c r="E46" s="271"/>
      <c r="F46" s="271"/>
      <c r="G46" s="271"/>
      <c r="H46" s="271" t="s">
        <v>384</v>
      </c>
      <c r="I46" s="271"/>
      <c r="J46" s="271"/>
      <c r="K46" s="271"/>
      <c r="L46" s="271"/>
      <c r="M46" s="271"/>
      <c r="N46" s="271"/>
    </row>
    <row r="47" spans="1:14" s="123" customFormat="1" ht="25.5" customHeight="1">
      <c r="A47" s="270"/>
      <c r="B47" s="271"/>
      <c r="C47" s="271"/>
      <c r="D47" s="271"/>
      <c r="E47" s="271"/>
      <c r="F47" s="271"/>
      <c r="G47" s="271"/>
      <c r="H47" s="135" t="s">
        <v>439</v>
      </c>
      <c r="I47" s="135" t="s">
        <v>440</v>
      </c>
      <c r="J47" s="135" t="s">
        <v>441</v>
      </c>
      <c r="K47" s="135" t="s">
        <v>442</v>
      </c>
      <c r="L47" s="135" t="s">
        <v>443</v>
      </c>
      <c r="M47" s="135" t="s">
        <v>444</v>
      </c>
      <c r="N47" s="135" t="s">
        <v>445</v>
      </c>
    </row>
    <row r="48" spans="1:14" s="123" customFormat="1" ht="13.5" customHeight="1">
      <c r="A48" s="137">
        <v>1</v>
      </c>
      <c r="B48" s="268" t="s">
        <v>256</v>
      </c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</row>
    <row r="49" spans="1:14" s="123" customFormat="1" ht="12.75" customHeight="1">
      <c r="A49" s="135"/>
      <c r="B49" s="194" t="s">
        <v>446</v>
      </c>
      <c r="C49" s="194"/>
      <c r="D49" s="194"/>
      <c r="E49" s="194"/>
      <c r="F49" s="194"/>
      <c r="G49" s="194"/>
      <c r="H49" s="34"/>
      <c r="I49" s="193" t="s">
        <v>447</v>
      </c>
      <c r="J49" s="193"/>
      <c r="K49" s="193"/>
      <c r="L49" s="193"/>
      <c r="M49" s="193" t="s">
        <v>447</v>
      </c>
      <c r="N49" s="193"/>
    </row>
    <row r="50" spans="1:14" s="123" customFormat="1" ht="12.75" customHeight="1">
      <c r="A50" s="139"/>
      <c r="B50" s="194" t="s">
        <v>448</v>
      </c>
      <c r="C50" s="194"/>
      <c r="D50" s="194"/>
      <c r="E50" s="194"/>
      <c r="F50" s="194"/>
      <c r="G50" s="194"/>
      <c r="H50" s="34"/>
      <c r="I50" s="193" t="s">
        <v>447</v>
      </c>
      <c r="J50" s="193"/>
      <c r="K50" s="193"/>
      <c r="L50" s="193"/>
      <c r="M50" s="193" t="s">
        <v>449</v>
      </c>
      <c r="N50" s="193"/>
    </row>
    <row r="51" spans="1:14" s="123" customFormat="1" ht="12.75" customHeight="1">
      <c r="A51" s="137"/>
      <c r="B51" s="194" t="s">
        <v>394</v>
      </c>
      <c r="C51" s="194"/>
      <c r="D51" s="194"/>
      <c r="E51" s="194"/>
      <c r="F51" s="194"/>
      <c r="G51" s="194"/>
      <c r="H51" s="34"/>
      <c r="I51" s="193" t="s">
        <v>447</v>
      </c>
      <c r="J51" s="193"/>
      <c r="K51" s="193"/>
      <c r="L51" s="193"/>
      <c r="M51" s="193" t="s">
        <v>450</v>
      </c>
      <c r="N51" s="193"/>
    </row>
    <row r="52" spans="1:14" s="123" customFormat="1" ht="12.75" customHeight="1">
      <c r="A52" s="135"/>
      <c r="B52" s="194" t="s">
        <v>451</v>
      </c>
      <c r="C52" s="194"/>
      <c r="D52" s="194"/>
      <c r="E52" s="194"/>
      <c r="F52" s="194"/>
      <c r="G52" s="194"/>
      <c r="H52" s="34"/>
      <c r="I52" s="193" t="s">
        <v>452</v>
      </c>
      <c r="J52" s="193"/>
      <c r="K52" s="193"/>
      <c r="L52" s="193"/>
      <c r="M52" s="193"/>
      <c r="N52" s="193"/>
    </row>
    <row r="53" spans="1:14" s="123" customFormat="1" ht="12.75" customHeight="1">
      <c r="A53" s="139"/>
      <c r="B53" s="194" t="s">
        <v>453</v>
      </c>
      <c r="C53" s="194"/>
      <c r="D53" s="194"/>
      <c r="E53" s="194"/>
      <c r="F53" s="194"/>
      <c r="G53" s="194"/>
      <c r="H53" s="34"/>
      <c r="I53" s="193" t="s">
        <v>452</v>
      </c>
      <c r="J53" s="193"/>
      <c r="K53" s="193"/>
      <c r="L53" s="193"/>
      <c r="M53" s="193"/>
      <c r="N53" s="193"/>
    </row>
    <row r="54" spans="1:14" s="123" customFormat="1" ht="13.5" customHeight="1">
      <c r="A54" s="137">
        <v>2</v>
      </c>
      <c r="B54" s="268" t="s">
        <v>144</v>
      </c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</row>
    <row r="55" spans="1:14" s="123" customFormat="1" ht="25.5" customHeight="1">
      <c r="A55" s="135"/>
      <c r="B55" s="194" t="s">
        <v>454</v>
      </c>
      <c r="C55" s="194"/>
      <c r="D55" s="194"/>
      <c r="E55" s="194"/>
      <c r="F55" s="194"/>
      <c r="G55" s="194"/>
      <c r="H55" s="34"/>
      <c r="I55" s="34"/>
      <c r="J55" s="34"/>
      <c r="K55" s="34" t="s">
        <v>447</v>
      </c>
      <c r="L55" s="193" t="s">
        <v>447</v>
      </c>
      <c r="M55" s="193"/>
      <c r="N55" s="193"/>
    </row>
    <row r="56" spans="1:14" s="123" customFormat="1" ht="25.5" customHeight="1">
      <c r="A56" s="139"/>
      <c r="B56" s="194" t="s">
        <v>455</v>
      </c>
      <c r="C56" s="194"/>
      <c r="D56" s="194"/>
      <c r="E56" s="194"/>
      <c r="F56" s="194"/>
      <c r="G56" s="194"/>
      <c r="H56" s="34"/>
      <c r="I56" s="34"/>
      <c r="J56" s="34"/>
      <c r="K56" s="34"/>
      <c r="L56" s="193" t="s">
        <v>393</v>
      </c>
      <c r="M56" s="193"/>
      <c r="N56" s="34" t="s">
        <v>404</v>
      </c>
    </row>
    <row r="57" spans="1:14" s="123" customFormat="1" ht="25.5" customHeight="1">
      <c r="A57" s="137"/>
      <c r="B57" s="194" t="s">
        <v>406</v>
      </c>
      <c r="C57" s="194"/>
      <c r="D57" s="194"/>
      <c r="E57" s="194"/>
      <c r="F57" s="194"/>
      <c r="G57" s="194"/>
      <c r="H57" s="34"/>
      <c r="I57" s="34"/>
      <c r="J57" s="34"/>
      <c r="K57" s="34" t="s">
        <v>410</v>
      </c>
      <c r="L57" s="193" t="s">
        <v>456</v>
      </c>
      <c r="M57" s="193"/>
      <c r="N57" s="193"/>
    </row>
    <row r="58" spans="1:14" s="123" customFormat="1" ht="25.5" customHeight="1">
      <c r="A58" s="135"/>
      <c r="B58" s="194" t="s">
        <v>457</v>
      </c>
      <c r="C58" s="194"/>
      <c r="D58" s="194"/>
      <c r="E58" s="194"/>
      <c r="F58" s="194"/>
      <c r="G58" s="194"/>
      <c r="H58" s="34"/>
      <c r="I58" s="34"/>
      <c r="J58" s="34"/>
      <c r="K58" s="34" t="s">
        <v>410</v>
      </c>
      <c r="L58" s="193" t="s">
        <v>456</v>
      </c>
      <c r="M58" s="193"/>
      <c r="N58" s="193"/>
    </row>
    <row r="59" spans="1:14" s="123" customFormat="1" ht="24" customHeight="1">
      <c r="A59" s="139"/>
      <c r="B59" s="194" t="s">
        <v>458</v>
      </c>
      <c r="C59" s="194"/>
      <c r="D59" s="194"/>
      <c r="E59" s="194"/>
      <c r="F59" s="194"/>
      <c r="G59" s="194"/>
      <c r="H59" s="34"/>
      <c r="I59" s="34"/>
      <c r="J59" s="34"/>
      <c r="K59" s="140" t="s">
        <v>447</v>
      </c>
      <c r="L59" s="193" t="s">
        <v>393</v>
      </c>
      <c r="M59" s="193"/>
      <c r="N59" s="193"/>
    </row>
    <row r="60" spans="1:14" s="123" customFormat="1" ht="13.5" customHeight="1">
      <c r="A60" s="137">
        <v>3</v>
      </c>
      <c r="B60" s="268" t="s">
        <v>145</v>
      </c>
      <c r="C60" s="268"/>
      <c r="D60" s="268"/>
      <c r="E60" s="268"/>
      <c r="F60" s="268"/>
      <c r="G60" s="268"/>
      <c r="H60" s="138"/>
      <c r="I60" s="138"/>
      <c r="J60" s="138"/>
      <c r="K60" s="193" t="s">
        <v>459</v>
      </c>
      <c r="L60" s="193"/>
      <c r="M60" s="193"/>
      <c r="N60" s="193"/>
    </row>
    <row r="61" spans="1:14" s="123" customFormat="1" ht="24.75" customHeight="1">
      <c r="A61" s="135">
        <v>4</v>
      </c>
      <c r="B61" s="268" t="s">
        <v>411</v>
      </c>
      <c r="C61" s="268"/>
      <c r="D61" s="268"/>
      <c r="E61" s="268"/>
      <c r="F61" s="268"/>
      <c r="G61" s="268"/>
      <c r="H61" s="34"/>
      <c r="I61" s="193" t="s">
        <v>452</v>
      </c>
      <c r="J61" s="193"/>
      <c r="K61" s="193"/>
      <c r="L61" s="193"/>
      <c r="M61" s="193"/>
      <c r="N61" s="193"/>
    </row>
    <row r="62" spans="1:14" s="123" customFormat="1" ht="13.5" customHeight="1">
      <c r="A62" s="139">
        <v>5</v>
      </c>
      <c r="B62" s="268" t="s">
        <v>131</v>
      </c>
      <c r="C62" s="268"/>
      <c r="D62" s="268"/>
      <c r="E62" s="268"/>
      <c r="F62" s="268"/>
      <c r="G62" s="268"/>
      <c r="H62" s="34"/>
      <c r="I62" s="34"/>
      <c r="J62" s="34"/>
      <c r="K62" s="34"/>
      <c r="L62" s="193" t="s">
        <v>452</v>
      </c>
      <c r="M62" s="193"/>
      <c r="N62" s="193"/>
    </row>
    <row r="63" spans="1:14" s="123" customFormat="1" ht="13.5" customHeight="1">
      <c r="A63" s="137">
        <v>6</v>
      </c>
      <c r="B63" s="268" t="s">
        <v>134</v>
      </c>
      <c r="C63" s="268"/>
      <c r="D63" s="268"/>
      <c r="E63" s="268"/>
      <c r="F63" s="268"/>
      <c r="G63" s="268"/>
      <c r="H63" s="34"/>
      <c r="I63" s="34"/>
      <c r="J63" s="34"/>
      <c r="K63" s="34"/>
      <c r="L63" s="193" t="s">
        <v>452</v>
      </c>
      <c r="M63" s="193"/>
      <c r="N63" s="193"/>
    </row>
    <row r="64" spans="1:14" s="123" customFormat="1" ht="13.5" customHeight="1">
      <c r="A64" s="135">
        <v>7</v>
      </c>
      <c r="B64" s="268" t="s">
        <v>412</v>
      </c>
      <c r="C64" s="268"/>
      <c r="D64" s="268"/>
      <c r="E64" s="268"/>
      <c r="F64" s="268"/>
      <c r="G64" s="268"/>
      <c r="H64" s="193" t="s">
        <v>452</v>
      </c>
      <c r="I64" s="193"/>
      <c r="J64" s="193"/>
      <c r="K64" s="193"/>
      <c r="L64" s="193"/>
      <c r="M64" s="193"/>
      <c r="N64" s="193"/>
    </row>
    <row r="65" spans="1:14" s="123" customFormat="1" ht="40.5" customHeight="1">
      <c r="A65" s="136">
        <v>8</v>
      </c>
      <c r="B65" s="237" t="s">
        <v>414</v>
      </c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9"/>
    </row>
    <row r="66" spans="1:14" s="123" customFormat="1" ht="12.75" customHeight="1">
      <c r="A66" s="137"/>
      <c r="B66" s="194" t="s">
        <v>460</v>
      </c>
      <c r="C66" s="194"/>
      <c r="D66" s="194"/>
      <c r="E66" s="194"/>
      <c r="F66" s="194"/>
      <c r="G66" s="194"/>
      <c r="H66" s="141"/>
      <c r="I66" s="193" t="s">
        <v>461</v>
      </c>
      <c r="J66" s="193"/>
      <c r="K66" s="193"/>
      <c r="L66" s="193"/>
      <c r="M66" s="193"/>
      <c r="N66" s="193"/>
    </row>
    <row r="67" spans="1:14" s="123" customFormat="1" ht="12.75" customHeight="1">
      <c r="A67" s="135"/>
      <c r="B67" s="194" t="s">
        <v>462</v>
      </c>
      <c r="C67" s="194"/>
      <c r="D67" s="194"/>
      <c r="E67" s="194"/>
      <c r="F67" s="194"/>
      <c r="G67" s="194"/>
      <c r="H67" s="141"/>
      <c r="I67" s="193" t="s">
        <v>463</v>
      </c>
      <c r="J67" s="193"/>
      <c r="K67" s="193"/>
      <c r="L67" s="193"/>
      <c r="M67" s="193"/>
      <c r="N67" s="193"/>
    </row>
    <row r="68" spans="1:14" s="123" customFormat="1" ht="12.75" customHeight="1">
      <c r="A68" s="139"/>
      <c r="B68" s="194" t="s">
        <v>464</v>
      </c>
      <c r="C68" s="194"/>
      <c r="D68" s="194"/>
      <c r="E68" s="194"/>
      <c r="F68" s="194"/>
      <c r="G68" s="194"/>
      <c r="H68" s="141"/>
      <c r="I68" s="193" t="s">
        <v>463</v>
      </c>
      <c r="J68" s="193"/>
      <c r="K68" s="193"/>
      <c r="L68" s="193"/>
      <c r="M68" s="193"/>
      <c r="N68" s="193"/>
    </row>
    <row r="69" spans="1:14" s="123" customFormat="1" ht="12.75" customHeight="1">
      <c r="A69" s="137"/>
      <c r="B69" s="194" t="s">
        <v>465</v>
      </c>
      <c r="C69" s="194"/>
      <c r="D69" s="194"/>
      <c r="E69" s="194"/>
      <c r="F69" s="194"/>
      <c r="G69" s="194"/>
      <c r="H69" s="141"/>
      <c r="I69" s="193" t="s">
        <v>466</v>
      </c>
      <c r="J69" s="193"/>
      <c r="K69" s="193"/>
      <c r="L69" s="193"/>
      <c r="M69" s="193"/>
      <c r="N69" s="193"/>
    </row>
    <row r="70" spans="1:14" s="123" customFormat="1" ht="12.75" customHeight="1">
      <c r="A70" s="135"/>
      <c r="B70" s="194" t="s">
        <v>423</v>
      </c>
      <c r="C70" s="194"/>
      <c r="D70" s="194"/>
      <c r="E70" s="194"/>
      <c r="F70" s="194"/>
      <c r="G70" s="194"/>
      <c r="H70" s="141"/>
      <c r="I70" s="193" t="s">
        <v>466</v>
      </c>
      <c r="J70" s="193"/>
      <c r="K70" s="193"/>
      <c r="L70" s="193"/>
      <c r="M70" s="193"/>
      <c r="N70" s="193"/>
    </row>
    <row r="71" spans="1:14" s="123" customFormat="1" ht="12.75" customHeight="1">
      <c r="A71" s="139"/>
      <c r="B71" s="194" t="s">
        <v>421</v>
      </c>
      <c r="C71" s="194"/>
      <c r="D71" s="194"/>
      <c r="E71" s="194"/>
      <c r="F71" s="194"/>
      <c r="G71" s="194"/>
      <c r="H71" s="141"/>
      <c r="I71" s="193" t="s">
        <v>467</v>
      </c>
      <c r="J71" s="193"/>
      <c r="K71" s="193"/>
      <c r="L71" s="193"/>
      <c r="M71" s="193"/>
      <c r="N71" s="193"/>
    </row>
    <row r="72" spans="1:14" s="123" customFormat="1" ht="12.75" customHeight="1">
      <c r="A72" s="137"/>
      <c r="B72" s="194" t="s">
        <v>427</v>
      </c>
      <c r="C72" s="194"/>
      <c r="D72" s="194"/>
      <c r="E72" s="194"/>
      <c r="F72" s="194"/>
      <c r="G72" s="194"/>
      <c r="H72" s="141"/>
      <c r="I72" s="193" t="s">
        <v>468</v>
      </c>
      <c r="J72" s="193"/>
      <c r="K72" s="193"/>
      <c r="L72" s="193"/>
      <c r="M72" s="193"/>
      <c r="N72" s="193"/>
    </row>
    <row r="73" spans="1:14" s="123" customFormat="1" ht="12.75" customHeight="1">
      <c r="A73" s="135"/>
      <c r="B73" s="194" t="s">
        <v>469</v>
      </c>
      <c r="C73" s="194"/>
      <c r="D73" s="194"/>
      <c r="E73" s="194"/>
      <c r="F73" s="194"/>
      <c r="G73" s="194"/>
      <c r="H73" s="141"/>
      <c r="I73" s="193" t="s">
        <v>452</v>
      </c>
      <c r="J73" s="193"/>
      <c r="K73" s="193"/>
      <c r="L73" s="193"/>
      <c r="M73" s="193"/>
      <c r="N73" s="193"/>
    </row>
    <row r="74" spans="1:14" s="123" customFormat="1" ht="12.75" customHeight="1">
      <c r="A74" s="139"/>
      <c r="B74" s="194" t="s">
        <v>429</v>
      </c>
      <c r="C74" s="194"/>
      <c r="D74" s="194"/>
      <c r="E74" s="194"/>
      <c r="F74" s="194"/>
      <c r="G74" s="194"/>
      <c r="H74" s="141"/>
      <c r="I74" s="193" t="s">
        <v>470</v>
      </c>
      <c r="J74" s="193"/>
      <c r="K74" s="193"/>
      <c r="L74" s="193"/>
      <c r="M74" s="193"/>
      <c r="N74" s="193"/>
    </row>
    <row r="75" spans="1:14" s="123" customFormat="1" ht="13.5" customHeight="1">
      <c r="A75" s="137">
        <v>9</v>
      </c>
      <c r="B75" s="268" t="s">
        <v>431</v>
      </c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</row>
    <row r="76" spans="1:14" s="123" customFormat="1" ht="12.75" customHeight="1">
      <c r="A76" s="135"/>
      <c r="B76" s="234" t="s">
        <v>432</v>
      </c>
      <c r="C76" s="234"/>
      <c r="D76" s="234"/>
      <c r="E76" s="234"/>
      <c r="F76" s="234"/>
      <c r="G76" s="234"/>
      <c r="H76" s="34"/>
      <c r="I76" s="193" t="s">
        <v>471</v>
      </c>
      <c r="J76" s="193"/>
      <c r="K76" s="193"/>
      <c r="L76" s="193"/>
      <c r="M76" s="193"/>
      <c r="N76" s="193"/>
    </row>
    <row r="77" spans="1:14" s="123" customFormat="1" ht="12.75" customHeight="1">
      <c r="A77" s="139"/>
      <c r="B77" s="234" t="s">
        <v>433</v>
      </c>
      <c r="C77" s="234"/>
      <c r="D77" s="234"/>
      <c r="E77" s="234"/>
      <c r="F77" s="234"/>
      <c r="G77" s="234"/>
      <c r="H77" s="34"/>
      <c r="I77" s="193" t="s">
        <v>471</v>
      </c>
      <c r="J77" s="193"/>
      <c r="K77" s="193"/>
      <c r="L77" s="193"/>
      <c r="M77" s="193"/>
      <c r="N77" s="193"/>
    </row>
    <row r="78" spans="1:14" s="123" customFormat="1" ht="12.75" customHeight="1">
      <c r="A78" s="137"/>
      <c r="B78" s="194" t="s">
        <v>472</v>
      </c>
      <c r="C78" s="194"/>
      <c r="D78" s="194"/>
      <c r="E78" s="194"/>
      <c r="F78" s="194"/>
      <c r="G78" s="194"/>
      <c r="H78" s="34"/>
      <c r="I78" s="193" t="s">
        <v>471</v>
      </c>
      <c r="J78" s="193"/>
      <c r="K78" s="193"/>
      <c r="L78" s="193"/>
      <c r="M78" s="193"/>
      <c r="N78" s="193"/>
    </row>
    <row r="79" spans="1:14" s="123" customFormat="1" ht="13.5" customHeight="1">
      <c r="A79" s="135">
        <v>10</v>
      </c>
      <c r="B79" s="268" t="s">
        <v>133</v>
      </c>
      <c r="C79" s="268"/>
      <c r="D79" s="268"/>
      <c r="E79" s="268"/>
      <c r="F79" s="268"/>
      <c r="G79" s="268"/>
      <c r="H79" s="34"/>
      <c r="I79" s="193" t="s">
        <v>435</v>
      </c>
      <c r="J79" s="193"/>
      <c r="K79" s="193"/>
      <c r="L79" s="193"/>
      <c r="M79" s="193"/>
      <c r="N79" s="193"/>
    </row>
    <row r="80" spans="1:14" s="123" customFormat="1" ht="14.25" customHeight="1">
      <c r="A80" s="139">
        <v>11</v>
      </c>
      <c r="B80" s="166" t="s">
        <v>141</v>
      </c>
      <c r="C80" s="166"/>
      <c r="D80" s="166"/>
      <c r="E80" s="166"/>
      <c r="F80" s="166"/>
      <c r="G80" s="166"/>
      <c r="H80" s="34"/>
      <c r="I80" s="34"/>
      <c r="J80" s="34"/>
      <c r="K80" s="34"/>
      <c r="L80" s="34"/>
      <c r="M80" s="34"/>
      <c r="N80" s="34" t="s">
        <v>435</v>
      </c>
    </row>
    <row r="81" spans="1:14" s="123" customFormat="1" ht="14.25" customHeight="1">
      <c r="A81" s="136">
        <v>12</v>
      </c>
      <c r="B81" s="167" t="s">
        <v>436</v>
      </c>
      <c r="C81" s="167"/>
      <c r="D81" s="167"/>
      <c r="E81" s="167"/>
      <c r="F81" s="167"/>
      <c r="G81" s="167"/>
      <c r="H81" s="27"/>
      <c r="I81" s="27"/>
      <c r="J81" s="27"/>
      <c r="K81" s="27"/>
      <c r="L81" s="27"/>
      <c r="M81" s="34"/>
      <c r="N81" s="34" t="s">
        <v>435</v>
      </c>
    </row>
    <row r="82" s="123" customFormat="1" ht="12.75" customHeight="1">
      <c r="A82" s="134"/>
    </row>
    <row r="83" spans="1:12" s="123" customFormat="1" ht="15.75" customHeight="1" collapsed="1">
      <c r="A83" s="242" t="s">
        <v>380</v>
      </c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133"/>
    </row>
    <row r="84" spans="1:12" s="123" customFormat="1" ht="15.75" customHeight="1">
      <c r="A84" s="242" t="s">
        <v>473</v>
      </c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133"/>
    </row>
    <row r="85" spans="1:12" s="123" customFormat="1" ht="15.75" customHeight="1">
      <c r="A85" s="242" t="s">
        <v>474</v>
      </c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133"/>
    </row>
    <row r="86" spans="1:8" s="123" customFormat="1" ht="12.75" customHeight="1">
      <c r="A86" s="142"/>
      <c r="B86" s="143"/>
      <c r="C86" s="144"/>
      <c r="F86" s="145"/>
      <c r="G86" s="145"/>
      <c r="H86" s="145"/>
    </row>
    <row r="87" spans="1:11" s="123" customFormat="1" ht="34.5" customHeight="1">
      <c r="A87" s="135" t="s">
        <v>322</v>
      </c>
      <c r="B87" s="240" t="s">
        <v>475</v>
      </c>
      <c r="C87" s="240"/>
      <c r="D87" s="240"/>
      <c r="E87" s="240"/>
      <c r="F87" s="240"/>
      <c r="G87" s="240"/>
      <c r="H87" s="240" t="s">
        <v>476</v>
      </c>
      <c r="I87" s="240"/>
      <c r="J87" s="240"/>
      <c r="K87" s="240"/>
    </row>
    <row r="88" spans="1:11" s="123" customFormat="1" ht="15" customHeight="1">
      <c r="A88" s="146">
        <v>1</v>
      </c>
      <c r="B88" s="254" t="s">
        <v>256</v>
      </c>
      <c r="C88" s="254"/>
      <c r="D88" s="254"/>
      <c r="E88" s="254"/>
      <c r="F88" s="254"/>
      <c r="G88" s="254"/>
      <c r="H88" s="266"/>
      <c r="I88" s="266"/>
      <c r="J88" s="266"/>
      <c r="K88" s="266"/>
    </row>
    <row r="89" spans="1:11" s="123" customFormat="1" ht="15" customHeight="1">
      <c r="A89" s="147"/>
      <c r="B89" s="194" t="s">
        <v>446</v>
      </c>
      <c r="C89" s="194"/>
      <c r="D89" s="194"/>
      <c r="E89" s="194"/>
      <c r="F89" s="194"/>
      <c r="G89" s="194"/>
      <c r="H89" s="266" t="s">
        <v>393</v>
      </c>
      <c r="I89" s="266"/>
      <c r="J89" s="266"/>
      <c r="K89" s="266"/>
    </row>
    <row r="90" spans="1:11" s="123" customFormat="1" ht="15" customHeight="1">
      <c r="A90" s="147"/>
      <c r="B90" s="194" t="s">
        <v>477</v>
      </c>
      <c r="C90" s="194"/>
      <c r="D90" s="194"/>
      <c r="E90" s="194"/>
      <c r="F90" s="194"/>
      <c r="G90" s="194"/>
      <c r="H90" s="266" t="s">
        <v>404</v>
      </c>
      <c r="I90" s="266"/>
      <c r="J90" s="266"/>
      <c r="K90" s="266"/>
    </row>
    <row r="91" spans="1:11" s="123" customFormat="1" ht="15" customHeight="1">
      <c r="A91" s="147"/>
      <c r="B91" s="194" t="s">
        <v>394</v>
      </c>
      <c r="C91" s="194"/>
      <c r="D91" s="194"/>
      <c r="E91" s="194"/>
      <c r="F91" s="194"/>
      <c r="G91" s="194"/>
      <c r="H91" s="266" t="s">
        <v>404</v>
      </c>
      <c r="I91" s="266"/>
      <c r="J91" s="266"/>
      <c r="K91" s="266"/>
    </row>
    <row r="92" spans="1:11" s="123" customFormat="1" ht="15" customHeight="1">
      <c r="A92" s="146">
        <v>2</v>
      </c>
      <c r="B92" s="254" t="s">
        <v>144</v>
      </c>
      <c r="C92" s="254"/>
      <c r="D92" s="254"/>
      <c r="E92" s="254"/>
      <c r="F92" s="254"/>
      <c r="G92" s="254"/>
      <c r="H92" s="266"/>
      <c r="I92" s="266"/>
      <c r="J92" s="266"/>
      <c r="K92" s="266"/>
    </row>
    <row r="93" spans="1:11" s="123" customFormat="1" ht="15" customHeight="1">
      <c r="A93" s="147"/>
      <c r="B93" s="265" t="s">
        <v>478</v>
      </c>
      <c r="C93" s="265"/>
      <c r="D93" s="265"/>
      <c r="E93" s="265"/>
      <c r="F93" s="265"/>
      <c r="G93" s="265"/>
      <c r="H93" s="266" t="s">
        <v>393</v>
      </c>
      <c r="I93" s="266"/>
      <c r="J93" s="266"/>
      <c r="K93" s="266"/>
    </row>
    <row r="94" spans="1:11" s="123" customFormat="1" ht="15" customHeight="1">
      <c r="A94" s="148"/>
      <c r="B94" s="265" t="s">
        <v>479</v>
      </c>
      <c r="C94" s="265"/>
      <c r="D94" s="265"/>
      <c r="E94" s="265"/>
      <c r="F94" s="265"/>
      <c r="G94" s="265"/>
      <c r="H94" s="266" t="s">
        <v>392</v>
      </c>
      <c r="I94" s="266"/>
      <c r="J94" s="266"/>
      <c r="K94" s="266"/>
    </row>
    <row r="95" spans="1:11" s="123" customFormat="1" ht="15" customHeight="1">
      <c r="A95" s="148"/>
      <c r="B95" s="265" t="s">
        <v>480</v>
      </c>
      <c r="C95" s="265"/>
      <c r="D95" s="265"/>
      <c r="E95" s="265"/>
      <c r="F95" s="265"/>
      <c r="G95" s="265"/>
      <c r="H95" s="266" t="s">
        <v>481</v>
      </c>
      <c r="I95" s="266"/>
      <c r="J95" s="266"/>
      <c r="K95" s="266"/>
    </row>
    <row r="96" spans="1:11" s="123" customFormat="1" ht="15" customHeight="1">
      <c r="A96" s="148"/>
      <c r="B96" s="265" t="s">
        <v>482</v>
      </c>
      <c r="C96" s="265"/>
      <c r="D96" s="265"/>
      <c r="E96" s="265"/>
      <c r="F96" s="265"/>
      <c r="G96" s="265"/>
      <c r="H96" s="266" t="s">
        <v>395</v>
      </c>
      <c r="I96" s="266"/>
      <c r="J96" s="266"/>
      <c r="K96" s="266"/>
    </row>
    <row r="97" spans="1:11" s="123" customFormat="1" ht="15" customHeight="1">
      <c r="A97" s="148"/>
      <c r="B97" s="265" t="s">
        <v>483</v>
      </c>
      <c r="C97" s="265"/>
      <c r="D97" s="265"/>
      <c r="E97" s="265"/>
      <c r="F97" s="265"/>
      <c r="G97" s="265"/>
      <c r="H97" s="266" t="s">
        <v>484</v>
      </c>
      <c r="I97" s="266"/>
      <c r="J97" s="266"/>
      <c r="K97" s="266"/>
    </row>
    <row r="98" spans="1:11" s="123" customFormat="1" ht="15" customHeight="1">
      <c r="A98" s="148"/>
      <c r="B98" s="265" t="s">
        <v>485</v>
      </c>
      <c r="C98" s="265"/>
      <c r="D98" s="265"/>
      <c r="E98" s="265"/>
      <c r="F98" s="265"/>
      <c r="G98" s="265"/>
      <c r="H98" s="266" t="s">
        <v>484</v>
      </c>
      <c r="I98" s="266"/>
      <c r="J98" s="266"/>
      <c r="K98" s="266"/>
    </row>
    <row r="99" spans="1:11" s="123" customFormat="1" ht="15" customHeight="1">
      <c r="A99" s="135">
        <v>3</v>
      </c>
      <c r="B99" s="254" t="s">
        <v>130</v>
      </c>
      <c r="C99" s="254"/>
      <c r="D99" s="254"/>
      <c r="E99" s="254"/>
      <c r="F99" s="254"/>
      <c r="G99" s="254"/>
      <c r="H99" s="266" t="s">
        <v>410</v>
      </c>
      <c r="I99" s="266"/>
      <c r="J99" s="266"/>
      <c r="K99" s="266"/>
    </row>
    <row r="100" spans="1:11" s="123" customFormat="1" ht="27" customHeight="1">
      <c r="A100" s="135">
        <v>4</v>
      </c>
      <c r="B100" s="268" t="s">
        <v>411</v>
      </c>
      <c r="C100" s="268"/>
      <c r="D100" s="268"/>
      <c r="E100" s="268"/>
      <c r="F100" s="268"/>
      <c r="G100" s="268"/>
      <c r="H100" s="266"/>
      <c r="I100" s="266"/>
      <c r="J100" s="266"/>
      <c r="K100" s="266"/>
    </row>
    <row r="101" spans="1:11" s="123" customFormat="1" ht="12.75" customHeight="1">
      <c r="A101" s="136">
        <v>5</v>
      </c>
      <c r="B101" s="254" t="s">
        <v>131</v>
      </c>
      <c r="C101" s="254"/>
      <c r="D101" s="254"/>
      <c r="E101" s="254"/>
      <c r="F101" s="254"/>
      <c r="G101" s="254"/>
      <c r="H101" s="253" t="s">
        <v>486</v>
      </c>
      <c r="I101" s="253"/>
      <c r="J101" s="253"/>
      <c r="K101" s="253"/>
    </row>
    <row r="102" spans="1:11" s="123" customFormat="1" ht="12.75" customHeight="1">
      <c r="A102" s="136">
        <v>6</v>
      </c>
      <c r="B102" s="254" t="s">
        <v>134</v>
      </c>
      <c r="C102" s="254"/>
      <c r="D102" s="254"/>
      <c r="E102" s="254"/>
      <c r="F102" s="254"/>
      <c r="G102" s="254"/>
      <c r="H102" s="253" t="s">
        <v>486</v>
      </c>
      <c r="I102" s="253"/>
      <c r="J102" s="253"/>
      <c r="K102" s="253"/>
    </row>
    <row r="103" spans="1:11" s="123" customFormat="1" ht="12.75" customHeight="1">
      <c r="A103" s="136">
        <v>7</v>
      </c>
      <c r="B103" s="267" t="s">
        <v>132</v>
      </c>
      <c r="C103" s="267"/>
      <c r="D103" s="267"/>
      <c r="E103" s="267"/>
      <c r="F103" s="267"/>
      <c r="G103" s="267"/>
      <c r="H103" s="253"/>
      <c r="I103" s="253"/>
      <c r="J103" s="253"/>
      <c r="K103" s="253"/>
    </row>
    <row r="104" spans="1:11" s="123" customFormat="1" ht="12.75" customHeight="1">
      <c r="A104" s="150"/>
      <c r="B104" s="248" t="s">
        <v>487</v>
      </c>
      <c r="C104" s="248"/>
      <c r="D104" s="248"/>
      <c r="E104" s="248"/>
      <c r="F104" s="248"/>
      <c r="G104" s="248"/>
      <c r="H104" s="266" t="s">
        <v>410</v>
      </c>
      <c r="I104" s="266"/>
      <c r="J104" s="266"/>
      <c r="K104" s="266"/>
    </row>
    <row r="105" spans="1:11" s="123" customFormat="1" ht="50.25" customHeight="1">
      <c r="A105" s="136">
        <v>8</v>
      </c>
      <c r="B105" s="256" t="s">
        <v>414</v>
      </c>
      <c r="C105" s="257"/>
      <c r="D105" s="257"/>
      <c r="E105" s="257"/>
      <c r="F105" s="257"/>
      <c r="G105" s="257"/>
      <c r="H105" s="257"/>
      <c r="I105" s="257"/>
      <c r="J105" s="257"/>
      <c r="K105" s="258"/>
    </row>
    <row r="106" spans="1:11" s="123" customFormat="1" ht="12.75" customHeight="1">
      <c r="A106" s="151"/>
      <c r="B106" s="265" t="s">
        <v>488</v>
      </c>
      <c r="C106" s="265"/>
      <c r="D106" s="265"/>
      <c r="E106" s="265"/>
      <c r="F106" s="265"/>
      <c r="G106" s="265"/>
      <c r="H106" s="253" t="s">
        <v>489</v>
      </c>
      <c r="I106" s="253"/>
      <c r="J106" s="253"/>
      <c r="K106" s="253"/>
    </row>
    <row r="107" spans="1:11" s="123" customFormat="1" ht="12.75" customHeight="1">
      <c r="A107" s="151"/>
      <c r="B107" s="265" t="s">
        <v>490</v>
      </c>
      <c r="C107" s="265"/>
      <c r="D107" s="265"/>
      <c r="E107" s="265"/>
      <c r="F107" s="265"/>
      <c r="G107" s="265"/>
      <c r="H107" s="253" t="s">
        <v>489</v>
      </c>
      <c r="I107" s="253"/>
      <c r="J107" s="253"/>
      <c r="K107" s="253"/>
    </row>
    <row r="108" spans="1:11" s="123" customFormat="1" ht="12.75" customHeight="1">
      <c r="A108" s="151"/>
      <c r="B108" s="265" t="s">
        <v>491</v>
      </c>
      <c r="C108" s="265"/>
      <c r="D108" s="265"/>
      <c r="E108" s="265"/>
      <c r="F108" s="265"/>
      <c r="G108" s="265"/>
      <c r="H108" s="253" t="s">
        <v>492</v>
      </c>
      <c r="I108" s="253"/>
      <c r="J108" s="253"/>
      <c r="K108" s="253"/>
    </row>
    <row r="109" spans="1:11" s="123" customFormat="1" ht="12.75" customHeight="1">
      <c r="A109" s="151"/>
      <c r="B109" s="265" t="s">
        <v>493</v>
      </c>
      <c r="C109" s="265"/>
      <c r="D109" s="265"/>
      <c r="E109" s="265"/>
      <c r="F109" s="265"/>
      <c r="G109" s="265"/>
      <c r="H109" s="253" t="s">
        <v>492</v>
      </c>
      <c r="I109" s="253"/>
      <c r="J109" s="253"/>
      <c r="K109" s="253"/>
    </row>
    <row r="110" spans="1:11" s="123" customFormat="1" ht="12.75" customHeight="1">
      <c r="A110" s="151"/>
      <c r="B110" s="265" t="s">
        <v>494</v>
      </c>
      <c r="C110" s="265"/>
      <c r="D110" s="265"/>
      <c r="E110" s="265"/>
      <c r="F110" s="265"/>
      <c r="G110" s="265"/>
      <c r="H110" s="253" t="s">
        <v>489</v>
      </c>
      <c r="I110" s="253"/>
      <c r="J110" s="253"/>
      <c r="K110" s="253"/>
    </row>
    <row r="111" spans="1:11" s="123" customFormat="1" ht="12.75" customHeight="1">
      <c r="A111" s="151"/>
      <c r="B111" s="265" t="s">
        <v>495</v>
      </c>
      <c r="C111" s="265"/>
      <c r="D111" s="265"/>
      <c r="E111" s="265"/>
      <c r="F111" s="265"/>
      <c r="G111" s="265"/>
      <c r="H111" s="253" t="s">
        <v>492</v>
      </c>
      <c r="I111" s="253"/>
      <c r="J111" s="253"/>
      <c r="K111" s="253"/>
    </row>
    <row r="112" spans="1:11" s="123" customFormat="1" ht="12.75" customHeight="1">
      <c r="A112" s="151"/>
      <c r="B112" s="265" t="s">
        <v>496</v>
      </c>
      <c r="C112" s="265"/>
      <c r="D112" s="265"/>
      <c r="E112" s="265"/>
      <c r="F112" s="265"/>
      <c r="G112" s="265"/>
      <c r="H112" s="253" t="s">
        <v>435</v>
      </c>
      <c r="I112" s="253"/>
      <c r="J112" s="253"/>
      <c r="K112" s="253"/>
    </row>
    <row r="113" spans="1:11" s="123" customFormat="1" ht="12.75" customHeight="1">
      <c r="A113" s="151"/>
      <c r="B113" s="265" t="s">
        <v>497</v>
      </c>
      <c r="C113" s="265"/>
      <c r="D113" s="265"/>
      <c r="E113" s="265"/>
      <c r="F113" s="265"/>
      <c r="G113" s="265"/>
      <c r="H113" s="253" t="s">
        <v>435</v>
      </c>
      <c r="I113" s="253"/>
      <c r="J113" s="253"/>
      <c r="K113" s="253"/>
    </row>
    <row r="114" spans="1:11" s="123" customFormat="1" ht="12.75" customHeight="1">
      <c r="A114" s="151"/>
      <c r="B114" s="265" t="s">
        <v>498</v>
      </c>
      <c r="C114" s="265"/>
      <c r="D114" s="265"/>
      <c r="E114" s="265"/>
      <c r="F114" s="265"/>
      <c r="G114" s="265"/>
      <c r="H114" s="253" t="s">
        <v>499</v>
      </c>
      <c r="I114" s="253"/>
      <c r="J114" s="253"/>
      <c r="K114" s="253"/>
    </row>
    <row r="115" spans="1:11" s="123" customFormat="1" ht="12.75" customHeight="1">
      <c r="A115" s="151"/>
      <c r="B115" s="265" t="s">
        <v>500</v>
      </c>
      <c r="C115" s="265"/>
      <c r="D115" s="265"/>
      <c r="E115" s="265"/>
      <c r="F115" s="265"/>
      <c r="G115" s="265"/>
      <c r="H115" s="253" t="s">
        <v>492</v>
      </c>
      <c r="I115" s="253"/>
      <c r="J115" s="253"/>
      <c r="K115" s="253"/>
    </row>
    <row r="116" spans="1:11" s="123" customFormat="1" ht="12.75" customHeight="1">
      <c r="A116" s="151"/>
      <c r="B116" s="265" t="s">
        <v>501</v>
      </c>
      <c r="C116" s="265"/>
      <c r="D116" s="265"/>
      <c r="E116" s="265"/>
      <c r="F116" s="265"/>
      <c r="G116" s="265"/>
      <c r="H116" s="253" t="s">
        <v>492</v>
      </c>
      <c r="I116" s="253"/>
      <c r="J116" s="253"/>
      <c r="K116" s="253"/>
    </row>
    <row r="117" spans="1:11" s="123" customFormat="1" ht="12.75" customHeight="1">
      <c r="A117" s="151"/>
      <c r="B117" s="265" t="s">
        <v>502</v>
      </c>
      <c r="C117" s="265"/>
      <c r="D117" s="265"/>
      <c r="E117" s="265"/>
      <c r="F117" s="265"/>
      <c r="G117" s="265"/>
      <c r="H117" s="253" t="s">
        <v>489</v>
      </c>
      <c r="I117" s="253"/>
      <c r="J117" s="253"/>
      <c r="K117" s="253"/>
    </row>
    <row r="118" spans="1:11" s="123" customFormat="1" ht="12.75" customHeight="1">
      <c r="A118" s="151"/>
      <c r="B118" s="265" t="s">
        <v>503</v>
      </c>
      <c r="C118" s="265"/>
      <c r="D118" s="265"/>
      <c r="E118" s="265"/>
      <c r="F118" s="265"/>
      <c r="G118" s="265"/>
      <c r="H118" s="253" t="s">
        <v>492</v>
      </c>
      <c r="I118" s="253"/>
      <c r="J118" s="253"/>
      <c r="K118" s="253"/>
    </row>
    <row r="119" spans="1:11" s="123" customFormat="1" ht="12.75" customHeight="1">
      <c r="A119" s="151"/>
      <c r="B119" s="265" t="s">
        <v>504</v>
      </c>
      <c r="C119" s="265"/>
      <c r="D119" s="265"/>
      <c r="E119" s="265"/>
      <c r="F119" s="265"/>
      <c r="G119" s="265"/>
      <c r="H119" s="253" t="s">
        <v>492</v>
      </c>
      <c r="I119" s="253"/>
      <c r="J119" s="253"/>
      <c r="K119" s="253"/>
    </row>
    <row r="120" spans="1:11" s="123" customFormat="1" ht="12.75" customHeight="1">
      <c r="A120" s="151"/>
      <c r="B120" s="265" t="s">
        <v>505</v>
      </c>
      <c r="C120" s="265"/>
      <c r="D120" s="265"/>
      <c r="E120" s="265"/>
      <c r="F120" s="265"/>
      <c r="G120" s="265"/>
      <c r="H120" s="253" t="s">
        <v>492</v>
      </c>
      <c r="I120" s="253"/>
      <c r="J120" s="253"/>
      <c r="K120" s="253"/>
    </row>
    <row r="121" spans="1:11" s="123" customFormat="1" ht="12.75" customHeight="1">
      <c r="A121" s="151"/>
      <c r="B121" s="265" t="s">
        <v>506</v>
      </c>
      <c r="C121" s="265"/>
      <c r="D121" s="265"/>
      <c r="E121" s="265"/>
      <c r="F121" s="265"/>
      <c r="G121" s="265"/>
      <c r="H121" s="253" t="s">
        <v>489</v>
      </c>
      <c r="I121" s="253"/>
      <c r="J121" s="253"/>
      <c r="K121" s="253"/>
    </row>
    <row r="122" spans="1:11" s="123" customFormat="1" ht="12.75" customHeight="1">
      <c r="A122" s="151"/>
      <c r="B122" s="265" t="s">
        <v>507</v>
      </c>
      <c r="C122" s="265"/>
      <c r="D122" s="265"/>
      <c r="E122" s="265"/>
      <c r="F122" s="265"/>
      <c r="G122" s="265"/>
      <c r="H122" s="253" t="s">
        <v>489</v>
      </c>
      <c r="I122" s="253"/>
      <c r="J122" s="253"/>
      <c r="K122" s="253"/>
    </row>
    <row r="123" spans="1:11" s="123" customFormat="1" ht="12.75" customHeight="1">
      <c r="A123" s="151"/>
      <c r="B123" s="265" t="s">
        <v>508</v>
      </c>
      <c r="C123" s="265"/>
      <c r="D123" s="265"/>
      <c r="E123" s="265"/>
      <c r="F123" s="265"/>
      <c r="G123" s="265"/>
      <c r="H123" s="253" t="s">
        <v>435</v>
      </c>
      <c r="I123" s="253"/>
      <c r="J123" s="253"/>
      <c r="K123" s="253"/>
    </row>
    <row r="124" spans="1:11" s="123" customFormat="1" ht="12.75" customHeight="1">
      <c r="A124" s="151"/>
      <c r="B124" s="265" t="s">
        <v>509</v>
      </c>
      <c r="C124" s="265"/>
      <c r="D124" s="265"/>
      <c r="E124" s="265"/>
      <c r="F124" s="265"/>
      <c r="G124" s="265"/>
      <c r="H124" s="253" t="s">
        <v>435</v>
      </c>
      <c r="I124" s="253"/>
      <c r="J124" s="253"/>
      <c r="K124" s="253"/>
    </row>
    <row r="125" spans="1:11" s="123" customFormat="1" ht="21.75" customHeight="1">
      <c r="A125" s="151"/>
      <c r="B125" s="259" t="s">
        <v>510</v>
      </c>
      <c r="C125" s="260"/>
      <c r="D125" s="260"/>
      <c r="E125" s="260"/>
      <c r="F125" s="260"/>
      <c r="G125" s="261"/>
      <c r="H125" s="262" t="s">
        <v>511</v>
      </c>
      <c r="I125" s="263"/>
      <c r="J125" s="263"/>
      <c r="K125" s="264"/>
    </row>
    <row r="126" spans="1:11" s="123" customFormat="1" ht="12.75" customHeight="1">
      <c r="A126" s="151"/>
      <c r="B126" s="265" t="s">
        <v>512</v>
      </c>
      <c r="C126" s="265"/>
      <c r="D126" s="265"/>
      <c r="E126" s="265"/>
      <c r="F126" s="265"/>
      <c r="G126" s="265"/>
      <c r="H126" s="253" t="s">
        <v>492</v>
      </c>
      <c r="I126" s="253"/>
      <c r="J126" s="253"/>
      <c r="K126" s="253"/>
    </row>
    <row r="127" spans="1:11" s="123" customFormat="1" ht="12.75" customHeight="1">
      <c r="A127" s="151"/>
      <c r="B127" s="234" t="s">
        <v>513</v>
      </c>
      <c r="C127" s="234"/>
      <c r="D127" s="234"/>
      <c r="E127" s="234"/>
      <c r="F127" s="234"/>
      <c r="G127" s="234"/>
      <c r="H127" s="253" t="s">
        <v>514</v>
      </c>
      <c r="I127" s="253"/>
      <c r="J127" s="253"/>
      <c r="K127" s="253"/>
    </row>
    <row r="128" spans="1:11" s="123" customFormat="1" ht="26.25" customHeight="1">
      <c r="A128" s="152">
        <v>9</v>
      </c>
      <c r="B128" s="256" t="s">
        <v>431</v>
      </c>
      <c r="C128" s="257"/>
      <c r="D128" s="257"/>
      <c r="E128" s="257"/>
      <c r="F128" s="257"/>
      <c r="G128" s="257"/>
      <c r="H128" s="257"/>
      <c r="I128" s="257"/>
      <c r="J128" s="257"/>
      <c r="K128" s="258"/>
    </row>
    <row r="129" spans="1:11" s="123" customFormat="1" ht="15" customHeight="1">
      <c r="A129" s="27"/>
      <c r="B129" s="255" t="s">
        <v>515</v>
      </c>
      <c r="C129" s="255"/>
      <c r="D129" s="255"/>
      <c r="E129" s="255"/>
      <c r="F129" s="255"/>
      <c r="G129" s="255"/>
      <c r="H129" s="253" t="s">
        <v>516</v>
      </c>
      <c r="I129" s="253"/>
      <c r="J129" s="253"/>
      <c r="K129" s="253"/>
    </row>
    <row r="130" spans="1:11" s="123" customFormat="1" ht="15" customHeight="1">
      <c r="A130" s="27"/>
      <c r="B130" s="255" t="s">
        <v>517</v>
      </c>
      <c r="C130" s="255"/>
      <c r="D130" s="255"/>
      <c r="E130" s="255"/>
      <c r="F130" s="255"/>
      <c r="G130" s="255"/>
      <c r="H130" s="253" t="s">
        <v>518</v>
      </c>
      <c r="I130" s="253"/>
      <c r="J130" s="253"/>
      <c r="K130" s="253"/>
    </row>
    <row r="131" spans="1:11" s="123" customFormat="1" ht="15" customHeight="1">
      <c r="A131" s="27"/>
      <c r="B131" s="255" t="s">
        <v>519</v>
      </c>
      <c r="C131" s="255"/>
      <c r="D131" s="255"/>
      <c r="E131" s="255"/>
      <c r="F131" s="255"/>
      <c r="G131" s="255"/>
      <c r="H131" s="253" t="s">
        <v>516</v>
      </c>
      <c r="I131" s="253"/>
      <c r="J131" s="253"/>
      <c r="K131" s="253"/>
    </row>
    <row r="132" spans="1:11" s="123" customFormat="1" ht="12.75" customHeight="1">
      <c r="A132" s="136">
        <v>10</v>
      </c>
      <c r="B132" s="254" t="s">
        <v>520</v>
      </c>
      <c r="C132" s="254"/>
      <c r="D132" s="254"/>
      <c r="E132" s="254"/>
      <c r="F132" s="254"/>
      <c r="G132" s="254"/>
      <c r="H132" s="253" t="s">
        <v>435</v>
      </c>
      <c r="I132" s="253"/>
      <c r="J132" s="253"/>
      <c r="K132" s="253"/>
    </row>
    <row r="133" spans="1:11" s="123" customFormat="1" ht="12.75" customHeight="1">
      <c r="A133" s="136">
        <v>11</v>
      </c>
      <c r="B133" s="254" t="s">
        <v>141</v>
      </c>
      <c r="C133" s="254"/>
      <c r="D133" s="254"/>
      <c r="E133" s="254"/>
      <c r="F133" s="254"/>
      <c r="G133" s="254"/>
      <c r="H133" s="253" t="s">
        <v>435</v>
      </c>
      <c r="I133" s="253"/>
      <c r="J133" s="253"/>
      <c r="K133" s="253"/>
    </row>
    <row r="134" spans="1:11" s="123" customFormat="1" ht="12.75" customHeight="1">
      <c r="A134" s="136">
        <v>12</v>
      </c>
      <c r="B134" s="167" t="s">
        <v>436</v>
      </c>
      <c r="C134" s="167"/>
      <c r="D134" s="167"/>
      <c r="E134" s="167"/>
      <c r="F134" s="167"/>
      <c r="G134" s="167"/>
      <c r="H134" s="253" t="s">
        <v>435</v>
      </c>
      <c r="I134" s="253"/>
      <c r="J134" s="253"/>
      <c r="K134" s="253"/>
    </row>
    <row r="135" s="123" customFormat="1" ht="12.75" customHeight="1">
      <c r="A135" s="134"/>
    </row>
    <row r="136" spans="1:12" s="123" customFormat="1" ht="15.75" customHeight="1" collapsed="1">
      <c r="A136" s="242" t="s">
        <v>380</v>
      </c>
      <c r="B136" s="242"/>
      <c r="C136" s="242"/>
      <c r="D136" s="242"/>
      <c r="E136" s="242"/>
      <c r="F136" s="242"/>
      <c r="G136" s="242"/>
      <c r="H136" s="242"/>
      <c r="I136" s="242"/>
      <c r="J136" s="242"/>
      <c r="K136" s="242"/>
      <c r="L136" s="133"/>
    </row>
    <row r="137" spans="1:12" s="123" customFormat="1" ht="15.75" customHeight="1">
      <c r="A137" s="242" t="s">
        <v>473</v>
      </c>
      <c r="B137" s="242"/>
      <c r="C137" s="242"/>
      <c r="D137" s="242"/>
      <c r="E137" s="242"/>
      <c r="F137" s="242"/>
      <c r="G137" s="242"/>
      <c r="H137" s="242"/>
      <c r="I137" s="242"/>
      <c r="J137" s="242"/>
      <c r="K137" s="242"/>
      <c r="L137" s="133"/>
    </row>
    <row r="138" spans="1:12" s="123" customFormat="1" ht="15.75" customHeight="1">
      <c r="A138" s="242" t="s">
        <v>521</v>
      </c>
      <c r="B138" s="242"/>
      <c r="C138" s="242"/>
      <c r="D138" s="242"/>
      <c r="E138" s="242"/>
      <c r="F138" s="242"/>
      <c r="G138" s="242"/>
      <c r="H138" s="242"/>
      <c r="I138" s="242"/>
      <c r="J138" s="242"/>
      <c r="K138" s="242"/>
      <c r="L138" s="133"/>
    </row>
    <row r="139" s="123" customFormat="1" ht="12.75" customHeight="1"/>
    <row r="140" spans="1:11" s="123" customFormat="1" ht="18.75" customHeight="1">
      <c r="A140" s="153"/>
      <c r="B140" s="241" t="s">
        <v>475</v>
      </c>
      <c r="C140" s="241"/>
      <c r="D140" s="241"/>
      <c r="E140" s="241"/>
      <c r="F140" s="241"/>
      <c r="G140" s="241"/>
      <c r="H140" s="241" t="s">
        <v>384</v>
      </c>
      <c r="I140" s="241"/>
      <c r="J140" s="241"/>
      <c r="K140" s="241"/>
    </row>
    <row r="141" spans="1:11" s="123" customFormat="1" ht="18" customHeight="1">
      <c r="A141" s="153">
        <v>1</v>
      </c>
      <c r="B141" s="167" t="s">
        <v>256</v>
      </c>
      <c r="C141" s="167"/>
      <c r="D141" s="167"/>
      <c r="E141" s="167"/>
      <c r="F141" s="167"/>
      <c r="G141" s="167"/>
      <c r="H141" s="247"/>
      <c r="I141" s="247"/>
      <c r="J141" s="247"/>
      <c r="K141" s="247"/>
    </row>
    <row r="142" spans="1:11" s="123" customFormat="1" ht="15.75" customHeight="1">
      <c r="A142" s="1"/>
      <c r="B142" s="234" t="s">
        <v>390</v>
      </c>
      <c r="C142" s="234"/>
      <c r="D142" s="234"/>
      <c r="E142" s="234"/>
      <c r="F142" s="234"/>
      <c r="G142" s="234"/>
      <c r="H142" s="247" t="s">
        <v>522</v>
      </c>
      <c r="I142" s="247"/>
      <c r="J142" s="247"/>
      <c r="K142" s="247"/>
    </row>
    <row r="143" spans="1:11" s="123" customFormat="1" ht="15.75" customHeight="1">
      <c r="A143" s="1"/>
      <c r="B143" s="234" t="s">
        <v>477</v>
      </c>
      <c r="C143" s="234"/>
      <c r="D143" s="234"/>
      <c r="E143" s="234"/>
      <c r="F143" s="234"/>
      <c r="G143" s="234"/>
      <c r="H143" s="247" t="s">
        <v>522</v>
      </c>
      <c r="I143" s="247"/>
      <c r="J143" s="247"/>
      <c r="K143" s="247"/>
    </row>
    <row r="144" spans="1:11" s="123" customFormat="1" ht="15.75" customHeight="1">
      <c r="A144" s="1"/>
      <c r="B144" s="234" t="s">
        <v>400</v>
      </c>
      <c r="C144" s="234"/>
      <c r="D144" s="234"/>
      <c r="E144" s="234"/>
      <c r="F144" s="234"/>
      <c r="G144" s="234"/>
      <c r="H144" s="249" t="s">
        <v>399</v>
      </c>
      <c r="I144" s="250"/>
      <c r="J144" s="250"/>
      <c r="K144" s="251"/>
    </row>
    <row r="145" spans="1:11" s="123" customFormat="1" ht="15.75" customHeight="1">
      <c r="A145" s="1"/>
      <c r="B145" s="234" t="s">
        <v>394</v>
      </c>
      <c r="C145" s="234"/>
      <c r="D145" s="234"/>
      <c r="E145" s="234"/>
      <c r="F145" s="234"/>
      <c r="G145" s="234"/>
      <c r="H145" s="247" t="s">
        <v>522</v>
      </c>
      <c r="I145" s="247"/>
      <c r="J145" s="247"/>
      <c r="K145" s="247"/>
    </row>
    <row r="146" spans="1:11" s="123" customFormat="1" ht="15" customHeight="1">
      <c r="A146" s="153">
        <v>2</v>
      </c>
      <c r="B146" s="167" t="s">
        <v>144</v>
      </c>
      <c r="C146" s="167"/>
      <c r="D146" s="167"/>
      <c r="E146" s="167"/>
      <c r="F146" s="167"/>
      <c r="G146" s="167"/>
      <c r="H146" s="241"/>
      <c r="I146" s="241"/>
      <c r="J146" s="241"/>
      <c r="K146" s="241"/>
    </row>
    <row r="147" spans="1:11" s="123" customFormat="1" ht="28.5" customHeight="1">
      <c r="A147" s="1"/>
      <c r="B147" s="252" t="s">
        <v>523</v>
      </c>
      <c r="C147" s="252"/>
      <c r="D147" s="252"/>
      <c r="E147" s="252"/>
      <c r="F147" s="252"/>
      <c r="G147" s="252"/>
      <c r="H147" s="247" t="s">
        <v>524</v>
      </c>
      <c r="I147" s="247"/>
      <c r="J147" s="247"/>
      <c r="K147" s="247"/>
    </row>
    <row r="148" spans="1:11" s="123" customFormat="1" ht="12.75" customHeight="1">
      <c r="A148" s="153"/>
      <c r="B148" s="168" t="s">
        <v>406</v>
      </c>
      <c r="C148" s="168"/>
      <c r="D148" s="168"/>
      <c r="E148" s="168"/>
      <c r="F148" s="168"/>
      <c r="G148" s="168"/>
      <c r="H148" s="247" t="s">
        <v>525</v>
      </c>
      <c r="I148" s="247"/>
      <c r="J148" s="247"/>
      <c r="K148" s="247"/>
    </row>
    <row r="149" spans="1:11" s="123" customFormat="1" ht="15.75" customHeight="1">
      <c r="A149" s="153"/>
      <c r="B149" s="234" t="s">
        <v>408</v>
      </c>
      <c r="C149" s="234"/>
      <c r="D149" s="234"/>
      <c r="E149" s="234"/>
      <c r="F149" s="234"/>
      <c r="G149" s="234"/>
      <c r="H149" s="247" t="s">
        <v>524</v>
      </c>
      <c r="I149" s="247"/>
      <c r="J149" s="247"/>
      <c r="K149" s="247"/>
    </row>
    <row r="150" spans="1:11" s="123" customFormat="1" ht="12.75" customHeight="1">
      <c r="A150" s="153"/>
      <c r="B150" s="252" t="s">
        <v>483</v>
      </c>
      <c r="C150" s="252"/>
      <c r="D150" s="252"/>
      <c r="E150" s="252"/>
      <c r="F150" s="252"/>
      <c r="G150" s="252"/>
      <c r="H150" s="247" t="s">
        <v>526</v>
      </c>
      <c r="I150" s="247"/>
      <c r="J150" s="247"/>
      <c r="K150" s="247"/>
    </row>
    <row r="151" spans="1:11" s="123" customFormat="1" ht="15" customHeight="1">
      <c r="A151" s="153">
        <v>3</v>
      </c>
      <c r="B151" s="166" t="s">
        <v>145</v>
      </c>
      <c r="C151" s="166"/>
      <c r="D151" s="166"/>
      <c r="E151" s="166"/>
      <c r="F151" s="166"/>
      <c r="G151" s="166"/>
      <c r="H151" s="247" t="s">
        <v>525</v>
      </c>
      <c r="I151" s="247"/>
      <c r="J151" s="247"/>
      <c r="K151" s="247"/>
    </row>
    <row r="152" spans="1:11" s="123" customFormat="1" ht="15" customHeight="1">
      <c r="A152" s="153">
        <v>4</v>
      </c>
      <c r="B152" s="167" t="s">
        <v>131</v>
      </c>
      <c r="C152" s="167"/>
      <c r="D152" s="167"/>
      <c r="E152" s="167"/>
      <c r="F152" s="167"/>
      <c r="G152" s="167"/>
      <c r="H152" s="249" t="s">
        <v>399</v>
      </c>
      <c r="I152" s="250"/>
      <c r="J152" s="250"/>
      <c r="K152" s="251"/>
    </row>
    <row r="153" spans="1:11" s="123" customFormat="1" ht="15" customHeight="1">
      <c r="A153" s="153">
        <v>5</v>
      </c>
      <c r="B153" s="166" t="s">
        <v>134</v>
      </c>
      <c r="C153" s="166"/>
      <c r="D153" s="166"/>
      <c r="E153" s="166"/>
      <c r="F153" s="166"/>
      <c r="G153" s="166"/>
      <c r="H153" s="249" t="s">
        <v>399</v>
      </c>
      <c r="I153" s="250"/>
      <c r="J153" s="250"/>
      <c r="K153" s="251"/>
    </row>
    <row r="154" spans="1:11" s="123" customFormat="1" ht="12.75" customHeight="1">
      <c r="A154" s="153">
        <v>6</v>
      </c>
      <c r="B154" s="166" t="s">
        <v>412</v>
      </c>
      <c r="C154" s="166"/>
      <c r="D154" s="166"/>
      <c r="E154" s="166"/>
      <c r="F154" s="166"/>
      <c r="G154" s="166"/>
      <c r="H154" s="247"/>
      <c r="I154" s="247"/>
      <c r="J154" s="247"/>
      <c r="K154" s="247"/>
    </row>
    <row r="155" spans="1:11" s="123" customFormat="1" ht="12.75" customHeight="1">
      <c r="A155" s="150"/>
      <c r="B155" s="248" t="s">
        <v>487</v>
      </c>
      <c r="C155" s="248"/>
      <c r="D155" s="248"/>
      <c r="E155" s="248"/>
      <c r="F155" s="248"/>
      <c r="G155" s="248"/>
      <c r="H155" s="247" t="s">
        <v>413</v>
      </c>
      <c r="I155" s="247"/>
      <c r="J155" s="247"/>
      <c r="K155" s="247"/>
    </row>
    <row r="156" spans="1:11" s="123" customFormat="1" ht="52.5" customHeight="1">
      <c r="A156" s="153">
        <v>7</v>
      </c>
      <c r="B156" s="244" t="s">
        <v>414</v>
      </c>
      <c r="C156" s="245"/>
      <c r="D156" s="245"/>
      <c r="E156" s="245"/>
      <c r="F156" s="245"/>
      <c r="G156" s="245"/>
      <c r="H156" s="245"/>
      <c r="I156" s="245"/>
      <c r="J156" s="245"/>
      <c r="K156" s="246"/>
    </row>
    <row r="157" spans="1:11" s="123" customFormat="1" ht="28.5" customHeight="1">
      <c r="A157" s="1"/>
      <c r="B157" s="194" t="s">
        <v>417</v>
      </c>
      <c r="C157" s="194"/>
      <c r="D157" s="194"/>
      <c r="E157" s="194"/>
      <c r="F157" s="194"/>
      <c r="G157" s="194"/>
      <c r="H157" s="247" t="s">
        <v>527</v>
      </c>
      <c r="I157" s="247"/>
      <c r="J157" s="247"/>
      <c r="K157" s="247"/>
    </row>
    <row r="158" spans="1:11" s="123" customFormat="1" ht="29.25" customHeight="1">
      <c r="A158" s="1"/>
      <c r="B158" s="194" t="s">
        <v>528</v>
      </c>
      <c r="C158" s="194"/>
      <c r="D158" s="194"/>
      <c r="E158" s="194"/>
      <c r="F158" s="194"/>
      <c r="G158" s="194"/>
      <c r="H158" s="247" t="s">
        <v>529</v>
      </c>
      <c r="I158" s="247"/>
      <c r="J158" s="247"/>
      <c r="K158" s="247"/>
    </row>
    <row r="159" spans="1:11" s="123" customFormat="1" ht="30.75" customHeight="1">
      <c r="A159" s="1"/>
      <c r="B159" s="194" t="s">
        <v>425</v>
      </c>
      <c r="C159" s="194"/>
      <c r="D159" s="194"/>
      <c r="E159" s="194"/>
      <c r="F159" s="194"/>
      <c r="G159" s="194"/>
      <c r="H159" s="247" t="s">
        <v>530</v>
      </c>
      <c r="I159" s="247"/>
      <c r="J159" s="247"/>
      <c r="K159" s="247"/>
    </row>
    <row r="160" spans="1:11" s="123" customFormat="1" ht="28.5" customHeight="1">
      <c r="A160" s="1"/>
      <c r="B160" s="194" t="s">
        <v>531</v>
      </c>
      <c r="C160" s="194"/>
      <c r="D160" s="194"/>
      <c r="E160" s="194"/>
      <c r="F160" s="194"/>
      <c r="G160" s="194"/>
      <c r="H160" s="247" t="s">
        <v>532</v>
      </c>
      <c r="I160" s="247"/>
      <c r="J160" s="247"/>
      <c r="K160" s="247"/>
    </row>
    <row r="161" spans="1:11" s="123" customFormat="1" ht="28.5" customHeight="1">
      <c r="A161" s="1"/>
      <c r="B161" s="194" t="s">
        <v>423</v>
      </c>
      <c r="C161" s="194"/>
      <c r="D161" s="194"/>
      <c r="E161" s="194"/>
      <c r="F161" s="194"/>
      <c r="G161" s="194"/>
      <c r="H161" s="247" t="s">
        <v>532</v>
      </c>
      <c r="I161" s="247"/>
      <c r="J161" s="247"/>
      <c r="K161" s="247"/>
    </row>
    <row r="162" spans="1:11" s="123" customFormat="1" ht="33.75" customHeight="1">
      <c r="A162" s="1"/>
      <c r="B162" s="194" t="s">
        <v>421</v>
      </c>
      <c r="C162" s="194"/>
      <c r="D162" s="194"/>
      <c r="E162" s="194"/>
      <c r="F162" s="194"/>
      <c r="G162" s="194"/>
      <c r="H162" s="247" t="s">
        <v>532</v>
      </c>
      <c r="I162" s="247"/>
      <c r="J162" s="247"/>
      <c r="K162" s="247"/>
    </row>
    <row r="163" spans="1:11" s="123" customFormat="1" ht="31.5" customHeight="1">
      <c r="A163" s="1"/>
      <c r="B163" s="194" t="s">
        <v>533</v>
      </c>
      <c r="C163" s="194"/>
      <c r="D163" s="194"/>
      <c r="E163" s="194"/>
      <c r="F163" s="194"/>
      <c r="G163" s="194"/>
      <c r="H163" s="247" t="s">
        <v>534</v>
      </c>
      <c r="I163" s="247"/>
      <c r="J163" s="247"/>
      <c r="K163" s="247"/>
    </row>
    <row r="164" spans="1:11" s="123" customFormat="1" ht="30" customHeight="1">
      <c r="A164" s="153"/>
      <c r="B164" s="234" t="s">
        <v>429</v>
      </c>
      <c r="C164" s="234"/>
      <c r="D164" s="234"/>
      <c r="E164" s="234"/>
      <c r="F164" s="234"/>
      <c r="G164" s="234"/>
      <c r="H164" s="193" t="s">
        <v>430</v>
      </c>
      <c r="I164" s="193"/>
      <c r="J164" s="193"/>
      <c r="K164" s="193"/>
    </row>
    <row r="165" spans="1:11" s="123" customFormat="1" ht="25.5" customHeight="1">
      <c r="A165" s="153" t="s">
        <v>535</v>
      </c>
      <c r="B165" s="244" t="s">
        <v>431</v>
      </c>
      <c r="C165" s="245"/>
      <c r="D165" s="245"/>
      <c r="E165" s="245"/>
      <c r="F165" s="245"/>
      <c r="G165" s="245"/>
      <c r="H165" s="245"/>
      <c r="I165" s="245"/>
      <c r="J165" s="245"/>
      <c r="K165" s="246"/>
    </row>
    <row r="166" spans="1:11" s="123" customFormat="1" ht="15" customHeight="1">
      <c r="A166" s="1"/>
      <c r="B166" s="234" t="s">
        <v>432</v>
      </c>
      <c r="C166" s="234"/>
      <c r="D166" s="234"/>
      <c r="E166" s="234"/>
      <c r="F166" s="234"/>
      <c r="G166" s="234"/>
      <c r="H166" s="193" t="s">
        <v>399</v>
      </c>
      <c r="I166" s="193"/>
      <c r="J166" s="193"/>
      <c r="K166" s="193"/>
    </row>
    <row r="167" spans="1:11" s="123" customFormat="1" ht="15.75" customHeight="1">
      <c r="A167" s="1"/>
      <c r="B167" s="234" t="s">
        <v>433</v>
      </c>
      <c r="C167" s="234"/>
      <c r="D167" s="234"/>
      <c r="E167" s="234"/>
      <c r="F167" s="234"/>
      <c r="G167" s="234"/>
      <c r="H167" s="193" t="s">
        <v>399</v>
      </c>
      <c r="I167" s="193"/>
      <c r="J167" s="193"/>
      <c r="K167" s="193"/>
    </row>
    <row r="168" spans="1:11" s="123" customFormat="1" ht="12.75" customHeight="1">
      <c r="A168" s="1"/>
      <c r="B168" s="168" t="s">
        <v>434</v>
      </c>
      <c r="C168" s="168"/>
      <c r="D168" s="168"/>
      <c r="E168" s="168"/>
      <c r="F168" s="168"/>
      <c r="G168" s="168"/>
      <c r="H168" s="193" t="s">
        <v>399</v>
      </c>
      <c r="I168" s="193"/>
      <c r="J168" s="193"/>
      <c r="K168" s="193"/>
    </row>
    <row r="169" spans="1:11" s="123" customFormat="1" ht="15.75" customHeight="1">
      <c r="A169" s="153" t="s">
        <v>536</v>
      </c>
      <c r="B169" s="166" t="s">
        <v>133</v>
      </c>
      <c r="C169" s="166"/>
      <c r="D169" s="166"/>
      <c r="E169" s="166"/>
      <c r="F169" s="166"/>
      <c r="G169" s="166"/>
      <c r="H169" s="193" t="s">
        <v>435</v>
      </c>
      <c r="I169" s="193"/>
      <c r="J169" s="193"/>
      <c r="K169" s="193"/>
    </row>
    <row r="170" spans="1:3" s="123" customFormat="1" ht="12.75" customHeight="1">
      <c r="A170" s="142"/>
      <c r="B170" s="143"/>
      <c r="C170" s="144"/>
    </row>
    <row r="171" spans="1:14" s="123" customFormat="1" ht="15.75" customHeight="1">
      <c r="A171" s="242" t="s">
        <v>380</v>
      </c>
      <c r="B171" s="242"/>
      <c r="C171" s="242"/>
      <c r="D171" s="242"/>
      <c r="E171" s="242"/>
      <c r="F171" s="242"/>
      <c r="G171" s="242"/>
      <c r="H171" s="242"/>
      <c r="I171" s="242"/>
      <c r="J171" s="242"/>
      <c r="K171" s="242"/>
      <c r="L171" s="242"/>
      <c r="M171" s="242"/>
      <c r="N171" s="242"/>
    </row>
    <row r="172" spans="1:14" s="123" customFormat="1" ht="15.75" customHeight="1">
      <c r="A172" s="242" t="s">
        <v>381</v>
      </c>
      <c r="B172" s="242"/>
      <c r="C172" s="242"/>
      <c r="D172" s="242"/>
      <c r="E172" s="242"/>
      <c r="F172" s="242"/>
      <c r="G172" s="242"/>
      <c r="H172" s="242"/>
      <c r="I172" s="242"/>
      <c r="J172" s="242"/>
      <c r="K172" s="242"/>
      <c r="L172" s="242"/>
      <c r="M172" s="242"/>
      <c r="N172" s="242"/>
    </row>
    <row r="173" spans="1:14" s="123" customFormat="1" ht="15.75" customHeight="1">
      <c r="A173" s="242" t="s">
        <v>537</v>
      </c>
      <c r="B173" s="242"/>
      <c r="C173" s="242"/>
      <c r="D173" s="242"/>
      <c r="E173" s="242"/>
      <c r="F173" s="242"/>
      <c r="G173" s="242"/>
      <c r="H173" s="242"/>
      <c r="I173" s="242"/>
      <c r="J173" s="242"/>
      <c r="K173" s="242"/>
      <c r="L173" s="242"/>
      <c r="M173" s="242"/>
      <c r="N173" s="242"/>
    </row>
    <row r="174" spans="1:3" s="123" customFormat="1" ht="12.75" customHeight="1">
      <c r="A174" s="142"/>
      <c r="B174" s="154"/>
      <c r="C174" s="144"/>
    </row>
    <row r="175" spans="1:14" s="123" customFormat="1" ht="12.75" customHeight="1">
      <c r="A175" s="240" t="s">
        <v>322</v>
      </c>
      <c r="B175" s="243" t="s">
        <v>383</v>
      </c>
      <c r="C175" s="243"/>
      <c r="D175" s="243"/>
      <c r="E175" s="243"/>
      <c r="F175" s="243"/>
      <c r="G175" s="243"/>
      <c r="H175" s="240" t="s">
        <v>384</v>
      </c>
      <c r="I175" s="240"/>
      <c r="J175" s="240"/>
      <c r="K175" s="240"/>
      <c r="L175" s="240"/>
      <c r="M175" s="240"/>
      <c r="N175" s="240"/>
    </row>
    <row r="176" spans="1:14" s="123" customFormat="1" ht="37.5" customHeight="1">
      <c r="A176" s="240"/>
      <c r="B176" s="243"/>
      <c r="C176" s="243"/>
      <c r="D176" s="243"/>
      <c r="E176" s="243"/>
      <c r="F176" s="243"/>
      <c r="G176" s="243"/>
      <c r="H176" s="135" t="s">
        <v>538</v>
      </c>
      <c r="I176" s="135" t="s">
        <v>539</v>
      </c>
      <c r="J176" s="135" t="s">
        <v>540</v>
      </c>
      <c r="K176" s="135" t="s">
        <v>541</v>
      </c>
      <c r="L176" s="135" t="s">
        <v>542</v>
      </c>
      <c r="M176" s="135" t="s">
        <v>543</v>
      </c>
      <c r="N176" s="135" t="s">
        <v>544</v>
      </c>
    </row>
    <row r="177" spans="1:14" s="123" customFormat="1" ht="12.75" customHeight="1">
      <c r="A177" s="153" t="s">
        <v>545</v>
      </c>
      <c r="B177" s="169" t="s">
        <v>256</v>
      </c>
      <c r="C177" s="169"/>
      <c r="D177" s="169"/>
      <c r="E177" s="169"/>
      <c r="F177" s="169"/>
      <c r="G177" s="169"/>
      <c r="H177" s="241"/>
      <c r="I177" s="241"/>
      <c r="J177" s="241"/>
      <c r="K177" s="241"/>
      <c r="L177" s="241"/>
      <c r="M177" s="241"/>
      <c r="N177" s="241"/>
    </row>
    <row r="178" spans="1:14" s="123" customFormat="1" ht="25.5" customHeight="1">
      <c r="A178" s="1"/>
      <c r="B178" s="235" t="s">
        <v>446</v>
      </c>
      <c r="C178" s="235"/>
      <c r="D178" s="235"/>
      <c r="E178" s="235"/>
      <c r="F178" s="235"/>
      <c r="G178" s="235"/>
      <c r="H178" s="34" t="s">
        <v>546</v>
      </c>
      <c r="I178" s="34" t="s">
        <v>546</v>
      </c>
      <c r="J178" s="34" t="s">
        <v>404</v>
      </c>
      <c r="K178" s="193" t="s">
        <v>547</v>
      </c>
      <c r="L178" s="193"/>
      <c r="M178" s="193"/>
      <c r="N178" s="193"/>
    </row>
    <row r="179" spans="1:14" s="123" customFormat="1" ht="25.5" customHeight="1">
      <c r="A179" s="1"/>
      <c r="B179" s="235" t="s">
        <v>448</v>
      </c>
      <c r="C179" s="235"/>
      <c r="D179" s="235"/>
      <c r="E179" s="235"/>
      <c r="F179" s="235"/>
      <c r="G179" s="235"/>
      <c r="H179" s="34" t="s">
        <v>546</v>
      </c>
      <c r="I179" s="34" t="s">
        <v>546</v>
      </c>
      <c r="J179" s="34" t="s">
        <v>404</v>
      </c>
      <c r="K179" s="193" t="s">
        <v>547</v>
      </c>
      <c r="L179" s="193"/>
      <c r="M179" s="193"/>
      <c r="N179" s="193"/>
    </row>
    <row r="180" spans="1:14" s="123" customFormat="1" ht="25.5" customHeight="1">
      <c r="A180" s="1"/>
      <c r="B180" s="235" t="s">
        <v>394</v>
      </c>
      <c r="C180" s="235"/>
      <c r="D180" s="235"/>
      <c r="E180" s="235"/>
      <c r="F180" s="235"/>
      <c r="G180" s="235"/>
      <c r="H180" s="34" t="s">
        <v>546</v>
      </c>
      <c r="I180" s="34" t="s">
        <v>546</v>
      </c>
      <c r="J180" s="34" t="s">
        <v>404</v>
      </c>
      <c r="K180" s="193" t="s">
        <v>547</v>
      </c>
      <c r="L180" s="193"/>
      <c r="M180" s="193"/>
      <c r="N180" s="193"/>
    </row>
    <row r="181" spans="1:14" s="123" customFormat="1" ht="12.75" customHeight="1">
      <c r="A181" s="1"/>
      <c r="B181" s="235" t="s">
        <v>396</v>
      </c>
      <c r="C181" s="235"/>
      <c r="D181" s="235"/>
      <c r="E181" s="235"/>
      <c r="F181" s="235"/>
      <c r="G181" s="235"/>
      <c r="H181" s="34" t="s">
        <v>546</v>
      </c>
      <c r="I181" s="34" t="s">
        <v>546</v>
      </c>
      <c r="J181" s="193" t="s">
        <v>548</v>
      </c>
      <c r="K181" s="193"/>
      <c r="L181" s="193"/>
      <c r="M181" s="193"/>
      <c r="N181" s="193"/>
    </row>
    <row r="182" spans="1:14" s="123" customFormat="1" ht="12.75" customHeight="1">
      <c r="A182" s="1"/>
      <c r="B182" s="235" t="s">
        <v>398</v>
      </c>
      <c r="C182" s="235"/>
      <c r="D182" s="235"/>
      <c r="E182" s="235"/>
      <c r="F182" s="235"/>
      <c r="G182" s="235"/>
      <c r="H182" s="34" t="s">
        <v>546</v>
      </c>
      <c r="I182" s="34" t="s">
        <v>546</v>
      </c>
      <c r="J182" s="193" t="s">
        <v>549</v>
      </c>
      <c r="K182" s="193"/>
      <c r="L182" s="193"/>
      <c r="M182" s="193"/>
      <c r="N182" s="193"/>
    </row>
    <row r="183" spans="1:14" s="123" customFormat="1" ht="25.5" customHeight="1">
      <c r="A183" s="1"/>
      <c r="B183" s="235" t="s">
        <v>400</v>
      </c>
      <c r="C183" s="235"/>
      <c r="D183" s="235"/>
      <c r="E183" s="235"/>
      <c r="F183" s="235"/>
      <c r="G183" s="235"/>
      <c r="H183" s="34" t="s">
        <v>546</v>
      </c>
      <c r="I183" s="34" t="s">
        <v>546</v>
      </c>
      <c r="J183" s="34" t="s">
        <v>392</v>
      </c>
      <c r="K183" s="193" t="s">
        <v>404</v>
      </c>
      <c r="L183" s="193"/>
      <c r="M183" s="193"/>
      <c r="N183" s="193"/>
    </row>
    <row r="184" spans="1:14" s="123" customFormat="1" ht="12.75" customHeight="1">
      <c r="A184" s="1"/>
      <c r="B184" s="235" t="s">
        <v>458</v>
      </c>
      <c r="C184" s="235"/>
      <c r="D184" s="235"/>
      <c r="E184" s="235"/>
      <c r="F184" s="235"/>
      <c r="G184" s="235"/>
      <c r="H184" s="34" t="s">
        <v>546</v>
      </c>
      <c r="I184" s="34" t="s">
        <v>546</v>
      </c>
      <c r="J184" s="193" t="s">
        <v>550</v>
      </c>
      <c r="K184" s="193"/>
      <c r="L184" s="193"/>
      <c r="M184" s="193"/>
      <c r="N184" s="193"/>
    </row>
    <row r="185" spans="1:14" s="123" customFormat="1" ht="12.75" customHeight="1">
      <c r="A185" s="153">
        <v>2</v>
      </c>
      <c r="B185" s="169" t="s">
        <v>551</v>
      </c>
      <c r="C185" s="169"/>
      <c r="D185" s="169"/>
      <c r="E185" s="169"/>
      <c r="F185" s="169"/>
      <c r="G185" s="169"/>
      <c r="H185" s="240"/>
      <c r="I185" s="240"/>
      <c r="J185" s="240"/>
      <c r="K185" s="240"/>
      <c r="L185" s="240"/>
      <c r="M185" s="240"/>
      <c r="N185" s="240"/>
    </row>
    <row r="186" spans="1:14" s="123" customFormat="1" ht="12.75" customHeight="1">
      <c r="A186" s="1"/>
      <c r="B186" s="235" t="s">
        <v>552</v>
      </c>
      <c r="C186" s="235"/>
      <c r="D186" s="235"/>
      <c r="E186" s="235"/>
      <c r="F186" s="235"/>
      <c r="G186" s="235"/>
      <c r="H186" s="34" t="s">
        <v>546</v>
      </c>
      <c r="I186" s="34" t="s">
        <v>546</v>
      </c>
      <c r="J186" s="193" t="s">
        <v>393</v>
      </c>
      <c r="K186" s="193"/>
      <c r="L186" s="193"/>
      <c r="M186" s="193"/>
      <c r="N186" s="193"/>
    </row>
    <row r="187" spans="1:14" s="123" customFormat="1" ht="12.75" customHeight="1">
      <c r="A187" s="1"/>
      <c r="B187" s="235" t="s">
        <v>553</v>
      </c>
      <c r="C187" s="235"/>
      <c r="D187" s="235"/>
      <c r="E187" s="235"/>
      <c r="F187" s="235"/>
      <c r="G187" s="235"/>
      <c r="H187" s="34" t="s">
        <v>546</v>
      </c>
      <c r="I187" s="34" t="s">
        <v>546</v>
      </c>
      <c r="J187" s="34" t="s">
        <v>546</v>
      </c>
      <c r="K187" s="193" t="s">
        <v>393</v>
      </c>
      <c r="L187" s="193"/>
      <c r="M187" s="193"/>
      <c r="N187" s="193"/>
    </row>
    <row r="188" spans="1:14" s="123" customFormat="1" ht="12.75" customHeight="1">
      <c r="A188" s="1"/>
      <c r="B188" s="235" t="s">
        <v>554</v>
      </c>
      <c r="C188" s="235"/>
      <c r="D188" s="235"/>
      <c r="E188" s="235"/>
      <c r="F188" s="235"/>
      <c r="G188" s="235"/>
      <c r="H188" s="34" t="s">
        <v>546</v>
      </c>
      <c r="I188" s="34" t="s">
        <v>546</v>
      </c>
      <c r="J188" s="34" t="s">
        <v>546</v>
      </c>
      <c r="K188" s="193" t="s">
        <v>410</v>
      </c>
      <c r="L188" s="193"/>
      <c r="M188" s="193"/>
      <c r="N188" s="193"/>
    </row>
    <row r="189" spans="1:14" s="123" customFormat="1" ht="12.75" customHeight="1">
      <c r="A189" s="1"/>
      <c r="B189" s="235" t="s">
        <v>555</v>
      </c>
      <c r="C189" s="235"/>
      <c r="D189" s="235"/>
      <c r="E189" s="235"/>
      <c r="F189" s="235"/>
      <c r="G189" s="235"/>
      <c r="H189" s="34" t="s">
        <v>546</v>
      </c>
      <c r="I189" s="34" t="s">
        <v>546</v>
      </c>
      <c r="J189" s="34" t="s">
        <v>546</v>
      </c>
      <c r="K189" s="193" t="s">
        <v>556</v>
      </c>
      <c r="L189" s="193"/>
      <c r="M189" s="193"/>
      <c r="N189" s="193"/>
    </row>
    <row r="190" spans="1:14" s="123" customFormat="1" ht="12.75" customHeight="1">
      <c r="A190" s="1"/>
      <c r="B190" s="235" t="s">
        <v>557</v>
      </c>
      <c r="C190" s="235"/>
      <c r="D190" s="235"/>
      <c r="E190" s="235"/>
      <c r="F190" s="235"/>
      <c r="G190" s="235"/>
      <c r="H190" s="34"/>
      <c r="I190" s="34" t="s">
        <v>546</v>
      </c>
      <c r="J190" s="34" t="s">
        <v>546</v>
      </c>
      <c r="K190" s="193" t="s">
        <v>410</v>
      </c>
      <c r="L190" s="193"/>
      <c r="M190" s="193"/>
      <c r="N190" s="193"/>
    </row>
    <row r="191" spans="1:14" s="123" customFormat="1" ht="12.75" customHeight="1">
      <c r="A191" s="1"/>
      <c r="B191" s="235" t="s">
        <v>558</v>
      </c>
      <c r="C191" s="235"/>
      <c r="D191" s="235"/>
      <c r="E191" s="235"/>
      <c r="F191" s="235"/>
      <c r="G191" s="235"/>
      <c r="H191" s="34"/>
      <c r="I191" s="34" t="s">
        <v>546</v>
      </c>
      <c r="J191" s="34" t="s">
        <v>546</v>
      </c>
      <c r="K191" s="193" t="s">
        <v>410</v>
      </c>
      <c r="L191" s="193"/>
      <c r="M191" s="193"/>
      <c r="N191" s="193"/>
    </row>
    <row r="192" spans="1:14" s="123" customFormat="1" ht="12.75" customHeight="1">
      <c r="A192" s="153">
        <v>3</v>
      </c>
      <c r="B192" s="169" t="s">
        <v>559</v>
      </c>
      <c r="C192" s="169"/>
      <c r="D192" s="169"/>
      <c r="E192" s="169"/>
      <c r="F192" s="169"/>
      <c r="G192" s="169"/>
      <c r="H192" s="34" t="s">
        <v>546</v>
      </c>
      <c r="I192" s="34" t="s">
        <v>546</v>
      </c>
      <c r="J192" s="193" t="s">
        <v>560</v>
      </c>
      <c r="K192" s="193"/>
      <c r="L192" s="193"/>
      <c r="M192" s="193"/>
      <c r="N192" s="193"/>
    </row>
    <row r="193" spans="1:14" s="123" customFormat="1" ht="12.75" customHeight="1">
      <c r="A193" s="153">
        <v>4</v>
      </c>
      <c r="B193" s="169" t="s">
        <v>561</v>
      </c>
      <c r="C193" s="169"/>
      <c r="D193" s="169"/>
      <c r="E193" s="169"/>
      <c r="F193" s="169"/>
      <c r="G193" s="169"/>
      <c r="H193" s="34"/>
      <c r="I193" s="149"/>
      <c r="J193" s="193" t="s">
        <v>562</v>
      </c>
      <c r="K193" s="193"/>
      <c r="L193" s="193"/>
      <c r="M193" s="193"/>
      <c r="N193" s="193"/>
    </row>
    <row r="194" spans="1:14" s="123" customFormat="1" ht="12.75" customHeight="1">
      <c r="A194" s="153">
        <v>5</v>
      </c>
      <c r="B194" s="169" t="s">
        <v>563</v>
      </c>
      <c r="C194" s="169"/>
      <c r="D194" s="169"/>
      <c r="E194" s="169"/>
      <c r="F194" s="169"/>
      <c r="G194" s="169"/>
      <c r="H194" s="135" t="s">
        <v>546</v>
      </c>
      <c r="I194" s="135" t="s">
        <v>546</v>
      </c>
      <c r="J194" s="135" t="s">
        <v>546</v>
      </c>
      <c r="K194" s="193" t="s">
        <v>549</v>
      </c>
      <c r="L194" s="193"/>
      <c r="M194" s="193"/>
      <c r="N194" s="193"/>
    </row>
    <row r="195" spans="1:14" s="123" customFormat="1" ht="12.75" customHeight="1">
      <c r="A195" s="153">
        <v>6</v>
      </c>
      <c r="B195" s="166" t="s">
        <v>134</v>
      </c>
      <c r="C195" s="166"/>
      <c r="D195" s="166"/>
      <c r="E195" s="166"/>
      <c r="F195" s="166"/>
      <c r="G195" s="166"/>
      <c r="H195" s="135" t="s">
        <v>546</v>
      </c>
      <c r="I195" s="135" t="s">
        <v>546</v>
      </c>
      <c r="J195" s="135" t="s">
        <v>546</v>
      </c>
      <c r="K195" s="193" t="s">
        <v>549</v>
      </c>
      <c r="L195" s="193"/>
      <c r="M195" s="193"/>
      <c r="N195" s="193"/>
    </row>
    <row r="196" spans="1:14" s="123" customFormat="1" ht="12.75" customHeight="1">
      <c r="A196" s="153">
        <v>7</v>
      </c>
      <c r="B196" s="169" t="s">
        <v>132</v>
      </c>
      <c r="C196" s="169"/>
      <c r="D196" s="169"/>
      <c r="E196" s="169"/>
      <c r="F196" s="169"/>
      <c r="G196" s="169"/>
      <c r="H196" s="193" t="s">
        <v>549</v>
      </c>
      <c r="I196" s="193"/>
      <c r="J196" s="193"/>
      <c r="K196" s="193"/>
      <c r="L196" s="193"/>
      <c r="M196" s="193"/>
      <c r="N196" s="193"/>
    </row>
    <row r="197" spans="1:14" s="123" customFormat="1" ht="39" customHeight="1">
      <c r="A197" s="153">
        <v>8</v>
      </c>
      <c r="B197" s="237" t="s">
        <v>414</v>
      </c>
      <c r="C197" s="238"/>
      <c r="D197" s="238"/>
      <c r="E197" s="238"/>
      <c r="F197" s="238"/>
      <c r="G197" s="238"/>
      <c r="H197" s="238"/>
      <c r="I197" s="238"/>
      <c r="J197" s="238"/>
      <c r="K197" s="238"/>
      <c r="L197" s="238"/>
      <c r="M197" s="238"/>
      <c r="N197" s="239"/>
    </row>
    <row r="198" spans="1:14" s="123" customFormat="1" ht="12.75" customHeight="1">
      <c r="A198" s="1"/>
      <c r="B198" s="234" t="s">
        <v>417</v>
      </c>
      <c r="C198" s="234"/>
      <c r="D198" s="234"/>
      <c r="E198" s="234"/>
      <c r="F198" s="234"/>
      <c r="G198" s="234"/>
      <c r="H198" s="34" t="s">
        <v>546</v>
      </c>
      <c r="I198" s="34" t="s">
        <v>546</v>
      </c>
      <c r="J198" s="236" t="s">
        <v>564</v>
      </c>
      <c r="K198" s="236"/>
      <c r="L198" s="236"/>
      <c r="M198" s="236"/>
      <c r="N198" s="236"/>
    </row>
    <row r="199" spans="1:14" s="123" customFormat="1" ht="27.75" customHeight="1">
      <c r="A199" s="1"/>
      <c r="B199" s="235" t="s">
        <v>533</v>
      </c>
      <c r="C199" s="235"/>
      <c r="D199" s="235"/>
      <c r="E199" s="235"/>
      <c r="F199" s="235"/>
      <c r="G199" s="235"/>
      <c r="H199" s="34" t="s">
        <v>546</v>
      </c>
      <c r="I199" s="34" t="s">
        <v>546</v>
      </c>
      <c r="J199" s="236" t="s">
        <v>565</v>
      </c>
      <c r="K199" s="236"/>
      <c r="L199" s="236"/>
      <c r="M199" s="236"/>
      <c r="N199" s="236"/>
    </row>
    <row r="200" spans="1:14" s="123" customFormat="1" ht="12.75" customHeight="1">
      <c r="A200" s="1"/>
      <c r="B200" s="234" t="s">
        <v>566</v>
      </c>
      <c r="C200" s="234"/>
      <c r="D200" s="234"/>
      <c r="E200" s="234"/>
      <c r="F200" s="234"/>
      <c r="G200" s="234"/>
      <c r="H200" s="34"/>
      <c r="I200" s="34"/>
      <c r="J200" s="236" t="s">
        <v>567</v>
      </c>
      <c r="K200" s="236"/>
      <c r="L200" s="236"/>
      <c r="M200" s="236"/>
      <c r="N200" s="236"/>
    </row>
    <row r="201" spans="1:14" s="123" customFormat="1" ht="12.75" customHeight="1">
      <c r="A201" s="1"/>
      <c r="B201" s="168" t="s">
        <v>419</v>
      </c>
      <c r="C201" s="168"/>
      <c r="D201" s="168"/>
      <c r="E201" s="168"/>
      <c r="F201" s="168"/>
      <c r="G201" s="168"/>
      <c r="H201" s="34"/>
      <c r="I201" s="34"/>
      <c r="J201" s="236" t="s">
        <v>568</v>
      </c>
      <c r="K201" s="236"/>
      <c r="L201" s="236"/>
      <c r="M201" s="236"/>
      <c r="N201" s="236"/>
    </row>
    <row r="202" spans="1:14" s="123" customFormat="1" ht="12.75" customHeight="1">
      <c r="A202" s="1"/>
      <c r="B202" s="234" t="s">
        <v>421</v>
      </c>
      <c r="C202" s="234"/>
      <c r="D202" s="234"/>
      <c r="E202" s="234"/>
      <c r="F202" s="234"/>
      <c r="G202" s="234"/>
      <c r="H202" s="34"/>
      <c r="I202" s="34"/>
      <c r="J202" s="236" t="s">
        <v>569</v>
      </c>
      <c r="K202" s="236"/>
      <c r="L202" s="236"/>
      <c r="M202" s="236"/>
      <c r="N202" s="236"/>
    </row>
    <row r="203" spans="1:14" s="123" customFormat="1" ht="12.75" customHeight="1">
      <c r="A203" s="1"/>
      <c r="B203" s="234" t="s">
        <v>423</v>
      </c>
      <c r="C203" s="234"/>
      <c r="D203" s="234"/>
      <c r="E203" s="234"/>
      <c r="F203" s="234"/>
      <c r="G203" s="234"/>
      <c r="H203" s="34"/>
      <c r="I203" s="34"/>
      <c r="J203" s="236" t="s">
        <v>570</v>
      </c>
      <c r="K203" s="236"/>
      <c r="L203" s="236"/>
      <c r="M203" s="236"/>
      <c r="N203" s="236"/>
    </row>
    <row r="204" spans="1:14" s="123" customFormat="1" ht="12.75" customHeight="1">
      <c r="A204" s="1"/>
      <c r="B204" s="235" t="s">
        <v>425</v>
      </c>
      <c r="C204" s="235"/>
      <c r="D204" s="235"/>
      <c r="E204" s="235"/>
      <c r="F204" s="235"/>
      <c r="G204" s="235"/>
      <c r="H204" s="34" t="s">
        <v>546</v>
      </c>
      <c r="I204" s="34" t="s">
        <v>546</v>
      </c>
      <c r="J204" s="236" t="s">
        <v>571</v>
      </c>
      <c r="K204" s="236"/>
      <c r="L204" s="236"/>
      <c r="M204" s="236"/>
      <c r="N204" s="236"/>
    </row>
    <row r="205" spans="1:14" s="123" customFormat="1" ht="12.75" customHeight="1">
      <c r="A205" s="153"/>
      <c r="B205" s="234" t="s">
        <v>429</v>
      </c>
      <c r="C205" s="234"/>
      <c r="D205" s="234"/>
      <c r="E205" s="234"/>
      <c r="F205" s="234"/>
      <c r="G205" s="234"/>
      <c r="H205" s="34"/>
      <c r="I205" s="149"/>
      <c r="J205" s="193" t="s">
        <v>430</v>
      </c>
      <c r="K205" s="193"/>
      <c r="L205" s="193"/>
      <c r="M205" s="193"/>
      <c r="N205" s="193"/>
    </row>
    <row r="206" spans="1:14" s="123" customFormat="1" ht="12.75" customHeight="1">
      <c r="A206" s="153">
        <v>9</v>
      </c>
      <c r="B206" s="170" t="s">
        <v>431</v>
      </c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233"/>
    </row>
    <row r="207" spans="1:14" s="123" customFormat="1" ht="12.75" customHeight="1">
      <c r="A207" s="137"/>
      <c r="B207" s="234" t="s">
        <v>432</v>
      </c>
      <c r="C207" s="234"/>
      <c r="D207" s="234"/>
      <c r="E207" s="234"/>
      <c r="F207" s="234"/>
      <c r="G207" s="234"/>
      <c r="H207" s="34" t="s">
        <v>546</v>
      </c>
      <c r="I207" s="34" t="s">
        <v>546</v>
      </c>
      <c r="J207" s="193" t="s">
        <v>549</v>
      </c>
      <c r="K207" s="193"/>
      <c r="L207" s="193"/>
      <c r="M207" s="193"/>
      <c r="N207" s="193"/>
    </row>
    <row r="208" spans="1:14" s="123" customFormat="1" ht="12.75" customHeight="1">
      <c r="A208" s="135"/>
      <c r="B208" s="234" t="s">
        <v>433</v>
      </c>
      <c r="C208" s="234"/>
      <c r="D208" s="234"/>
      <c r="E208" s="234"/>
      <c r="F208" s="234"/>
      <c r="G208" s="234"/>
      <c r="H208" s="34" t="s">
        <v>546</v>
      </c>
      <c r="I208" s="34" t="s">
        <v>546</v>
      </c>
      <c r="J208" s="193" t="s">
        <v>549</v>
      </c>
      <c r="K208" s="193"/>
      <c r="L208" s="193"/>
      <c r="M208" s="193"/>
      <c r="N208" s="193"/>
    </row>
    <row r="209" spans="1:14" s="123" customFormat="1" ht="12.75" customHeight="1">
      <c r="A209" s="136"/>
      <c r="B209" s="168" t="s">
        <v>434</v>
      </c>
      <c r="C209" s="168"/>
      <c r="D209" s="168"/>
      <c r="E209" s="168"/>
      <c r="F209" s="168"/>
      <c r="G209" s="168"/>
      <c r="H209" s="34" t="s">
        <v>546</v>
      </c>
      <c r="I209" s="34" t="s">
        <v>546</v>
      </c>
      <c r="J209" s="193" t="s">
        <v>549</v>
      </c>
      <c r="K209" s="193"/>
      <c r="L209" s="193"/>
      <c r="M209" s="193"/>
      <c r="N209" s="193"/>
    </row>
    <row r="210" spans="1:14" s="123" customFormat="1" ht="12.75" customHeight="1">
      <c r="A210" s="153">
        <v>10</v>
      </c>
      <c r="B210" s="169" t="s">
        <v>133</v>
      </c>
      <c r="C210" s="169"/>
      <c r="D210" s="169"/>
      <c r="E210" s="169"/>
      <c r="F210" s="169"/>
      <c r="G210" s="169"/>
      <c r="H210" s="34" t="s">
        <v>546</v>
      </c>
      <c r="I210" s="34" t="s">
        <v>546</v>
      </c>
      <c r="J210" s="193" t="s">
        <v>435</v>
      </c>
      <c r="K210" s="193"/>
      <c r="L210" s="193"/>
      <c r="M210" s="193"/>
      <c r="N210" s="193"/>
    </row>
    <row r="211" spans="1:14" s="123" customFormat="1" ht="14.25" customHeight="1">
      <c r="A211" s="153" t="s">
        <v>572</v>
      </c>
      <c r="B211" s="166" t="s">
        <v>141</v>
      </c>
      <c r="C211" s="166"/>
      <c r="D211" s="166"/>
      <c r="E211" s="166"/>
      <c r="F211" s="166"/>
      <c r="G211" s="166"/>
      <c r="H211" s="34" t="s">
        <v>546</v>
      </c>
      <c r="I211" s="34" t="s">
        <v>546</v>
      </c>
      <c r="J211" s="34" t="s">
        <v>546</v>
      </c>
      <c r="K211" s="34" t="s">
        <v>546</v>
      </c>
      <c r="L211" s="34" t="s">
        <v>546</v>
      </c>
      <c r="M211" s="34" t="s">
        <v>546</v>
      </c>
      <c r="N211" s="34" t="s">
        <v>435</v>
      </c>
    </row>
    <row r="212" spans="1:14" s="123" customFormat="1" ht="15" customHeight="1">
      <c r="A212" s="136">
        <v>12</v>
      </c>
      <c r="B212" s="167" t="s">
        <v>436</v>
      </c>
      <c r="C212" s="167"/>
      <c r="D212" s="167"/>
      <c r="E212" s="167"/>
      <c r="F212" s="167"/>
      <c r="G212" s="167"/>
      <c r="H212" s="34" t="s">
        <v>546</v>
      </c>
      <c r="I212" s="34" t="s">
        <v>546</v>
      </c>
      <c r="J212" s="34" t="s">
        <v>546</v>
      </c>
      <c r="K212" s="34" t="s">
        <v>546</v>
      </c>
      <c r="L212" s="34" t="s">
        <v>546</v>
      </c>
      <c r="M212" s="34" t="s">
        <v>546</v>
      </c>
      <c r="N212" s="34" t="s">
        <v>435</v>
      </c>
    </row>
    <row r="213" ht="12.75" customHeight="1"/>
    <row r="214" spans="1:10" s="159" customFormat="1" ht="24.75" customHeight="1">
      <c r="A214" s="156" t="s">
        <v>573</v>
      </c>
      <c r="B214" s="157"/>
      <c r="C214" s="158"/>
      <c r="J214" s="159" t="s">
        <v>574</v>
      </c>
    </row>
    <row r="215" spans="1:3" s="159" customFormat="1" ht="15.75" customHeight="1">
      <c r="A215" s="156"/>
      <c r="B215" s="157"/>
      <c r="C215" s="158"/>
    </row>
    <row r="216" spans="1:10" s="158" customFormat="1" ht="30" customHeight="1">
      <c r="A216" s="160" t="s">
        <v>575</v>
      </c>
      <c r="B216" s="161"/>
      <c r="C216" s="162"/>
      <c r="J216" s="163" t="s">
        <v>576</v>
      </c>
    </row>
    <row r="217" ht="12.75" customHeight="1"/>
  </sheetData>
  <mergeCells count="370">
    <mergeCell ref="A1:L1"/>
    <mergeCell ref="A2:L2"/>
    <mergeCell ref="A3:L3"/>
    <mergeCell ref="A5:A6"/>
    <mergeCell ref="B5:G6"/>
    <mergeCell ref="H5:L5"/>
    <mergeCell ref="B7:G7"/>
    <mergeCell ref="B8:G8"/>
    <mergeCell ref="I8:J8"/>
    <mergeCell ref="K8:L8"/>
    <mergeCell ref="B9:G9"/>
    <mergeCell ref="I9:J9"/>
    <mergeCell ref="B10:G10"/>
    <mergeCell ref="I10:L10"/>
    <mergeCell ref="B11:G11"/>
    <mergeCell ref="I11:L11"/>
    <mergeCell ref="B12:G12"/>
    <mergeCell ref="I12:L12"/>
    <mergeCell ref="B13:G13"/>
    <mergeCell ref="I13:L13"/>
    <mergeCell ref="B14:G14"/>
    <mergeCell ref="B15:G15"/>
    <mergeCell ref="B16:G16"/>
    <mergeCell ref="B17:G17"/>
    <mergeCell ref="K17:L17"/>
    <mergeCell ref="B18:G18"/>
    <mergeCell ref="K18:L18"/>
    <mergeCell ref="B19:G19"/>
    <mergeCell ref="K19:L19"/>
    <mergeCell ref="B20:G20"/>
    <mergeCell ref="K20:L20"/>
    <mergeCell ref="B21:G21"/>
    <mergeCell ref="I21:L21"/>
    <mergeCell ref="B22:G22"/>
    <mergeCell ref="K22:L22"/>
    <mergeCell ref="B23:G23"/>
    <mergeCell ref="K23:L23"/>
    <mergeCell ref="B24:G24"/>
    <mergeCell ref="H24:L24"/>
    <mergeCell ref="B25:L25"/>
    <mergeCell ref="B26:G26"/>
    <mergeCell ref="I26:L26"/>
    <mergeCell ref="B27:G27"/>
    <mergeCell ref="I27:L27"/>
    <mergeCell ref="B28:G28"/>
    <mergeCell ref="I28:L28"/>
    <mergeCell ref="B29:G29"/>
    <mergeCell ref="I29:L29"/>
    <mergeCell ref="B30:G30"/>
    <mergeCell ref="I30:L30"/>
    <mergeCell ref="B31:G31"/>
    <mergeCell ref="I31:L31"/>
    <mergeCell ref="B32:G32"/>
    <mergeCell ref="I32:L32"/>
    <mergeCell ref="B33:G33"/>
    <mergeCell ref="I33:L33"/>
    <mergeCell ref="B34:L34"/>
    <mergeCell ref="B35:G35"/>
    <mergeCell ref="I35:L35"/>
    <mergeCell ref="B36:G36"/>
    <mergeCell ref="I36:L36"/>
    <mergeCell ref="B37:G37"/>
    <mergeCell ref="I37:L37"/>
    <mergeCell ref="B38:G38"/>
    <mergeCell ref="I38:L38"/>
    <mergeCell ref="B39:G39"/>
    <mergeCell ref="B40:G40"/>
    <mergeCell ref="A42:N42"/>
    <mergeCell ref="A43:N43"/>
    <mergeCell ref="A44:N44"/>
    <mergeCell ref="A46:A47"/>
    <mergeCell ref="B46:G47"/>
    <mergeCell ref="H46:N46"/>
    <mergeCell ref="B48:N48"/>
    <mergeCell ref="B49:G49"/>
    <mergeCell ref="I49:L49"/>
    <mergeCell ref="M49:N49"/>
    <mergeCell ref="B50:G50"/>
    <mergeCell ref="I50:L50"/>
    <mergeCell ref="M50:N50"/>
    <mergeCell ref="B51:G51"/>
    <mergeCell ref="I51:L51"/>
    <mergeCell ref="M51:N51"/>
    <mergeCell ref="B52:G52"/>
    <mergeCell ref="I52:N52"/>
    <mergeCell ref="B53:G53"/>
    <mergeCell ref="I53:N53"/>
    <mergeCell ref="B54:N54"/>
    <mergeCell ref="B55:G55"/>
    <mergeCell ref="L55:N55"/>
    <mergeCell ref="B56:G56"/>
    <mergeCell ref="L56:M56"/>
    <mergeCell ref="B57:G57"/>
    <mergeCell ref="L57:N57"/>
    <mergeCell ref="B58:G58"/>
    <mergeCell ref="L58:N58"/>
    <mergeCell ref="B59:G59"/>
    <mergeCell ref="L59:N59"/>
    <mergeCell ref="B60:G60"/>
    <mergeCell ref="K60:N60"/>
    <mergeCell ref="B61:G61"/>
    <mergeCell ref="I61:N61"/>
    <mergeCell ref="B62:G62"/>
    <mergeCell ref="L62:N62"/>
    <mergeCell ref="B63:G63"/>
    <mergeCell ref="L63:N63"/>
    <mergeCell ref="B64:G64"/>
    <mergeCell ref="H64:N64"/>
    <mergeCell ref="B65:N65"/>
    <mergeCell ref="B66:G66"/>
    <mergeCell ref="I66:N66"/>
    <mergeCell ref="B67:G67"/>
    <mergeCell ref="I67:N67"/>
    <mergeCell ref="B68:G68"/>
    <mergeCell ref="I68:N68"/>
    <mergeCell ref="B69:G69"/>
    <mergeCell ref="I69:N69"/>
    <mergeCell ref="B70:G70"/>
    <mergeCell ref="I70:N70"/>
    <mergeCell ref="B71:G71"/>
    <mergeCell ref="I71:N71"/>
    <mergeCell ref="B72:G72"/>
    <mergeCell ref="I72:N72"/>
    <mergeCell ref="B73:G73"/>
    <mergeCell ref="I73:N73"/>
    <mergeCell ref="B74:G74"/>
    <mergeCell ref="I74:N74"/>
    <mergeCell ref="B75:N75"/>
    <mergeCell ref="B76:G76"/>
    <mergeCell ref="I76:N76"/>
    <mergeCell ref="B77:G77"/>
    <mergeCell ref="I77:N77"/>
    <mergeCell ref="B78:G78"/>
    <mergeCell ref="I78:N78"/>
    <mergeCell ref="B79:G79"/>
    <mergeCell ref="I79:N79"/>
    <mergeCell ref="B80:G80"/>
    <mergeCell ref="B81:G81"/>
    <mergeCell ref="A83:K83"/>
    <mergeCell ref="A84:K84"/>
    <mergeCell ref="A85:K85"/>
    <mergeCell ref="B87:G87"/>
    <mergeCell ref="H87:K87"/>
    <mergeCell ref="B88:G88"/>
    <mergeCell ref="H88:K88"/>
    <mergeCell ref="B89:G89"/>
    <mergeCell ref="H89:K89"/>
    <mergeCell ref="B90:G90"/>
    <mergeCell ref="H90:K90"/>
    <mergeCell ref="B91:G91"/>
    <mergeCell ref="H91:K91"/>
    <mergeCell ref="B92:G92"/>
    <mergeCell ref="H92:K92"/>
    <mergeCell ref="B93:G93"/>
    <mergeCell ref="H93:K93"/>
    <mergeCell ref="B94:G94"/>
    <mergeCell ref="H94:K94"/>
    <mergeCell ref="B95:G95"/>
    <mergeCell ref="H95:K95"/>
    <mergeCell ref="B96:G96"/>
    <mergeCell ref="H96:K96"/>
    <mergeCell ref="B97:G97"/>
    <mergeCell ref="H97:K97"/>
    <mergeCell ref="B98:G98"/>
    <mergeCell ref="H98:K98"/>
    <mergeCell ref="B99:G99"/>
    <mergeCell ref="H99:K99"/>
    <mergeCell ref="B100:G100"/>
    <mergeCell ref="H100:K100"/>
    <mergeCell ref="B101:G101"/>
    <mergeCell ref="H101:K101"/>
    <mergeCell ref="B102:G102"/>
    <mergeCell ref="H102:K102"/>
    <mergeCell ref="B103:G103"/>
    <mergeCell ref="H103:K103"/>
    <mergeCell ref="B104:G104"/>
    <mergeCell ref="H104:K104"/>
    <mergeCell ref="B105:K105"/>
    <mergeCell ref="B106:G106"/>
    <mergeCell ref="H106:K106"/>
    <mergeCell ref="B107:G107"/>
    <mergeCell ref="H107:K107"/>
    <mergeCell ref="B108:G108"/>
    <mergeCell ref="H108:K108"/>
    <mergeCell ref="B109:G109"/>
    <mergeCell ref="H109:K109"/>
    <mergeCell ref="B110:G110"/>
    <mergeCell ref="H110:K110"/>
    <mergeCell ref="B111:G111"/>
    <mergeCell ref="H111:K111"/>
    <mergeCell ref="B112:G112"/>
    <mergeCell ref="H112:K112"/>
    <mergeCell ref="B113:G113"/>
    <mergeCell ref="H113:K113"/>
    <mergeCell ref="B114:G114"/>
    <mergeCell ref="H114:K114"/>
    <mergeCell ref="B115:G115"/>
    <mergeCell ref="H115:K115"/>
    <mergeCell ref="B116:G116"/>
    <mergeCell ref="H116:K116"/>
    <mergeCell ref="B117:G117"/>
    <mergeCell ref="H117:K117"/>
    <mergeCell ref="B118:G118"/>
    <mergeCell ref="H118:K118"/>
    <mergeCell ref="B119:G119"/>
    <mergeCell ref="H119:K119"/>
    <mergeCell ref="B120:G120"/>
    <mergeCell ref="H120:K120"/>
    <mergeCell ref="B121:G121"/>
    <mergeCell ref="H121:K121"/>
    <mergeCell ref="B122:G122"/>
    <mergeCell ref="H122:K122"/>
    <mergeCell ref="B123:G123"/>
    <mergeCell ref="H123:K123"/>
    <mergeCell ref="B124:G124"/>
    <mergeCell ref="H124:K124"/>
    <mergeCell ref="B125:G125"/>
    <mergeCell ref="H125:K125"/>
    <mergeCell ref="B126:G126"/>
    <mergeCell ref="H126:K126"/>
    <mergeCell ref="B127:G127"/>
    <mergeCell ref="H127:K127"/>
    <mergeCell ref="B128:K128"/>
    <mergeCell ref="B129:G129"/>
    <mergeCell ref="H129:K129"/>
    <mergeCell ref="B130:G130"/>
    <mergeCell ref="H130:K130"/>
    <mergeCell ref="B131:G131"/>
    <mergeCell ref="H131:K131"/>
    <mergeCell ref="B132:G132"/>
    <mergeCell ref="H132:K132"/>
    <mergeCell ref="B133:G133"/>
    <mergeCell ref="H133:K133"/>
    <mergeCell ref="B134:G134"/>
    <mergeCell ref="H134:K134"/>
    <mergeCell ref="A136:K136"/>
    <mergeCell ref="A137:K137"/>
    <mergeCell ref="A138:K138"/>
    <mergeCell ref="B140:G140"/>
    <mergeCell ref="H140:K140"/>
    <mergeCell ref="B141:G141"/>
    <mergeCell ref="H141:K141"/>
    <mergeCell ref="B142:G142"/>
    <mergeCell ref="H142:K142"/>
    <mergeCell ref="B143:G143"/>
    <mergeCell ref="H143:K143"/>
    <mergeCell ref="B144:G144"/>
    <mergeCell ref="H144:K144"/>
    <mergeCell ref="B145:G145"/>
    <mergeCell ref="H145:K145"/>
    <mergeCell ref="B146:G146"/>
    <mergeCell ref="H146:K146"/>
    <mergeCell ref="B147:G147"/>
    <mergeCell ref="H147:K147"/>
    <mergeCell ref="B148:G148"/>
    <mergeCell ref="H148:K148"/>
    <mergeCell ref="B149:G149"/>
    <mergeCell ref="H149:K149"/>
    <mergeCell ref="B150:G150"/>
    <mergeCell ref="H150:K150"/>
    <mergeCell ref="B151:G151"/>
    <mergeCell ref="H151:K151"/>
    <mergeCell ref="B152:G152"/>
    <mergeCell ref="H152:K152"/>
    <mergeCell ref="B153:G153"/>
    <mergeCell ref="H153:K153"/>
    <mergeCell ref="B154:G154"/>
    <mergeCell ref="H154:K154"/>
    <mergeCell ref="B155:G155"/>
    <mergeCell ref="H155:K155"/>
    <mergeCell ref="B156:K156"/>
    <mergeCell ref="B157:G157"/>
    <mergeCell ref="H157:K157"/>
    <mergeCell ref="B158:G158"/>
    <mergeCell ref="H158:K158"/>
    <mergeCell ref="B159:G159"/>
    <mergeCell ref="H159:K159"/>
    <mergeCell ref="B160:G160"/>
    <mergeCell ref="H160:K160"/>
    <mergeCell ref="B161:G161"/>
    <mergeCell ref="H161:K161"/>
    <mergeCell ref="B162:G162"/>
    <mergeCell ref="H162:K162"/>
    <mergeCell ref="B163:G163"/>
    <mergeCell ref="H163:K163"/>
    <mergeCell ref="B164:G164"/>
    <mergeCell ref="H164:K164"/>
    <mergeCell ref="B165:K165"/>
    <mergeCell ref="B166:G166"/>
    <mergeCell ref="H166:K166"/>
    <mergeCell ref="B167:G167"/>
    <mergeCell ref="H167:K167"/>
    <mergeCell ref="B168:G168"/>
    <mergeCell ref="H168:K168"/>
    <mergeCell ref="B169:G169"/>
    <mergeCell ref="H169:K169"/>
    <mergeCell ref="A171:N171"/>
    <mergeCell ref="A172:N172"/>
    <mergeCell ref="A173:N173"/>
    <mergeCell ref="A175:A176"/>
    <mergeCell ref="B175:G176"/>
    <mergeCell ref="H175:N175"/>
    <mergeCell ref="B177:G177"/>
    <mergeCell ref="H177:N177"/>
    <mergeCell ref="B178:G178"/>
    <mergeCell ref="K178:N178"/>
    <mergeCell ref="B179:G179"/>
    <mergeCell ref="K179:N179"/>
    <mergeCell ref="B180:G180"/>
    <mergeCell ref="K180:N180"/>
    <mergeCell ref="B181:G181"/>
    <mergeCell ref="J181:N181"/>
    <mergeCell ref="B182:G182"/>
    <mergeCell ref="J182:N182"/>
    <mergeCell ref="B183:G183"/>
    <mergeCell ref="K183:N183"/>
    <mergeCell ref="B184:G184"/>
    <mergeCell ref="J184:N184"/>
    <mergeCell ref="B185:G185"/>
    <mergeCell ref="H185:N185"/>
    <mergeCell ref="B186:G186"/>
    <mergeCell ref="J186:N186"/>
    <mergeCell ref="B187:G187"/>
    <mergeCell ref="K187:N187"/>
    <mergeCell ref="B188:G188"/>
    <mergeCell ref="K188:N188"/>
    <mergeCell ref="B189:G189"/>
    <mergeCell ref="K189:N189"/>
    <mergeCell ref="B190:G190"/>
    <mergeCell ref="K190:N190"/>
    <mergeCell ref="B191:G191"/>
    <mergeCell ref="K191:N191"/>
    <mergeCell ref="B192:G192"/>
    <mergeCell ref="J192:N192"/>
    <mergeCell ref="B193:G193"/>
    <mergeCell ref="J193:N193"/>
    <mergeCell ref="B194:G194"/>
    <mergeCell ref="K194:N194"/>
    <mergeCell ref="B195:G195"/>
    <mergeCell ref="K195:N195"/>
    <mergeCell ref="B196:G196"/>
    <mergeCell ref="H196:N196"/>
    <mergeCell ref="B197:N197"/>
    <mergeCell ref="B198:G198"/>
    <mergeCell ref="J198:N198"/>
    <mergeCell ref="B199:G199"/>
    <mergeCell ref="J199:N199"/>
    <mergeCell ref="B200:G200"/>
    <mergeCell ref="J200:N200"/>
    <mergeCell ref="B201:G201"/>
    <mergeCell ref="J201:N201"/>
    <mergeCell ref="B202:G202"/>
    <mergeCell ref="J202:N202"/>
    <mergeCell ref="B203:G203"/>
    <mergeCell ref="J203:N203"/>
    <mergeCell ref="B204:G204"/>
    <mergeCell ref="J204:N204"/>
    <mergeCell ref="B205:G205"/>
    <mergeCell ref="J205:N205"/>
    <mergeCell ref="B206:N206"/>
    <mergeCell ref="B207:G207"/>
    <mergeCell ref="J207:N207"/>
    <mergeCell ref="B208:G208"/>
    <mergeCell ref="J208:N208"/>
    <mergeCell ref="B211:G211"/>
    <mergeCell ref="B212:G212"/>
    <mergeCell ref="B209:G209"/>
    <mergeCell ref="J209:N209"/>
    <mergeCell ref="B210:G210"/>
    <mergeCell ref="J210:N210"/>
  </mergeCells>
  <printOptions/>
  <pageMargins left="0.75" right="0.17" top="0.37" bottom="0.22" header="0.23" footer="0.17"/>
  <pageSetup fitToHeight="5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Администратор</cp:lastModifiedBy>
  <cp:lastPrinted>2012-06-18T07:06:34Z</cp:lastPrinted>
  <dcterms:created xsi:type="dcterms:W3CDTF">2012-03-14T12:42:07Z</dcterms:created>
  <dcterms:modified xsi:type="dcterms:W3CDTF">2012-06-18T07:08:24Z</dcterms:modified>
  <cp:category/>
  <cp:version/>
  <cp:contentType/>
  <cp:contentStatus/>
</cp:coreProperties>
</file>