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813" activeTab="1"/>
  </bookViews>
  <sheets>
    <sheet name="додаток 63 ЦВ (вода)" sheetId="1" r:id="rId1"/>
    <sheet name="додаток 63 ЦВ (водовідведення)" sheetId="2" r:id="rId2"/>
  </sheets>
  <externalReferences>
    <externalReference r:id="rId5"/>
  </externalReferences>
  <definedNames>
    <definedName name="Excel_BuiltIn_Print_Area_2" localSheetId="1">#REF!</definedName>
    <definedName name="Excel_BuiltIn_Print_Area_2">#REF!</definedName>
    <definedName name="Excel_BuiltIn_Print_Area_4" localSheetId="1">#REF!</definedName>
    <definedName name="Excel_BuiltIn_Print_Area_4">#REF!</definedName>
    <definedName name="Excel_BuiltIn_Print_Titles_2" localSheetId="1">#REF!</definedName>
    <definedName name="Excel_BuiltIn_Print_Titles_2">#REF!</definedName>
    <definedName name="Excel_BuiltIn_Print_Titles_4" localSheetId="1">#REF!</definedName>
    <definedName name="Excel_BuiltIn_Print_Titles_4">#REF!</definedName>
    <definedName name="_xlnm.Print_Area" localSheetId="0">'додаток 63 ЦВ (вода)'!$A$1:$J$61</definedName>
    <definedName name="_xlnm.Print_Area" localSheetId="1">'додаток 63 ЦВ (водовідведення)'!$A$1:$J$61</definedName>
  </definedNames>
  <calcPr fullCalcOnLoad="1"/>
</workbook>
</file>

<file path=xl/sharedStrings.xml><?xml version="1.0" encoding="utf-8"?>
<sst xmlns="http://schemas.openxmlformats.org/spreadsheetml/2006/main" count="222" uniqueCount="100">
  <si>
    <t>№
з/п</t>
  </si>
  <si>
    <t>Найменування показників</t>
  </si>
  <si>
    <t>1.1</t>
  </si>
  <si>
    <t>1.1.1</t>
  </si>
  <si>
    <t>електроенергія</t>
  </si>
  <si>
    <t>1.1.2</t>
  </si>
  <si>
    <t>1.1.3</t>
  </si>
  <si>
    <t>витрати на реагенти</t>
  </si>
  <si>
    <t>1.1.4</t>
  </si>
  <si>
    <t>матеріали, запасні частини та інші матеріальні ресурси (ремонти)</t>
  </si>
  <si>
    <t>1.2</t>
  </si>
  <si>
    <t>прямі витрати на оплату праці</t>
  </si>
  <si>
    <t>1.3</t>
  </si>
  <si>
    <t>1.3.1</t>
  </si>
  <si>
    <t>1.3.2</t>
  </si>
  <si>
    <t>амортизаційні відрахування</t>
  </si>
  <si>
    <t>1.3.4</t>
  </si>
  <si>
    <t>інші прямі витрати</t>
  </si>
  <si>
    <t>1.4</t>
  </si>
  <si>
    <t>1.4.1</t>
  </si>
  <si>
    <t>витрати на оплату праці</t>
  </si>
  <si>
    <t>1.4.2</t>
  </si>
  <si>
    <t>1.4.3</t>
  </si>
  <si>
    <t>1.4.4</t>
  </si>
  <si>
    <t>інші витрати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</si>
  <si>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</si>
  <si>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</si>
  <si>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</si>
  <si>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</si>
  <si>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</si>
  <si>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</si>
  <si>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</si>
  <si>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</si>
  <si>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</si>
  <si>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</si>
  <si>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</si>
  <si>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</si>
  <si>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</si>
  <si>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</si>
  <si>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</si>
  <si>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</si>
  <si>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</si>
  <si>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7.1</t>
  </si>
  <si>
    <t>податок на прибуток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</si>
  <si>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</si>
  <si>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</si>
  <si>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</si>
  <si>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</si>
  <si>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</si>
  <si>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</si>
  <si>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</si>
  <si>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прибутку</t>
  </si>
  <si>
    <t>8</t>
  </si>
  <si>
    <t>9</t>
  </si>
  <si>
    <t>10</t>
  </si>
  <si>
    <t>1.3.3</t>
  </si>
  <si>
    <t>підкачка води сторонніми організаціями</t>
  </si>
  <si>
    <t>Виробнича собівартість, у тому числі:</t>
  </si>
  <si>
    <t>прямі матеріальні витрати, у тому числі:</t>
  </si>
  <si>
    <t>інші прямі витрати, у тому числі:</t>
  </si>
  <si>
    <t>загальновиробничі витрати, у тому числі:</t>
  </si>
  <si>
    <t>Адміністративні витрати, у тому числі:</t>
  </si>
  <si>
    <t>Витрати на збут, у тому числі:</t>
  </si>
  <si>
    <t>Розрахунковий прибуток, у тому числі:</t>
  </si>
  <si>
    <t>Вартість централізованого водопостачання/водовідведення, тис. грн</t>
  </si>
  <si>
    <r>
      <t>грн/м</t>
    </r>
    <r>
      <rPr>
        <vertAlign val="superscript"/>
        <sz val="18"/>
        <rFont val="Times New Roman"/>
        <family val="1"/>
      </rPr>
      <t>3</t>
    </r>
  </si>
  <si>
    <r>
      <t>Тариф на  централізоване водопостачання/водовідведення, грн/м</t>
    </r>
    <r>
      <rPr>
        <b/>
        <vertAlign val="superscript"/>
        <sz val="18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</si>
  <si>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8"/>
        <rFont val="Times New Roman"/>
        <family val="1"/>
      </rPr>
      <t>3</t>
    </r>
  </si>
  <si>
    <t>11</t>
  </si>
  <si>
    <t>1.4.5</t>
  </si>
  <si>
    <t>2.5</t>
  </si>
  <si>
    <t>Сума компенсації/вилучення витрат на електроенергію, податки та збори за попередній звітний період</t>
  </si>
  <si>
    <t>витрати на придбання води в інших суб’єктів господарювання/очищення власних стічних вод іншими суб’єктами господарювання</t>
  </si>
  <si>
    <t>витрати, пов’язані зі сплатою податків, зборів та інших, передбачених законодавством, обов’язкових платежів</t>
  </si>
  <si>
    <t>єдиний внесок на загальнообовязкове державне соціальне страхування</t>
  </si>
  <si>
    <r>
      <t xml:space="preserve">відповідно до структури тарифів на </t>
    </r>
    <r>
      <rPr>
        <b/>
        <i/>
        <sz val="22"/>
        <rFont val="Times New Roman"/>
        <family val="1"/>
      </rPr>
      <t xml:space="preserve">централізоване водопостачання </t>
    </r>
  </si>
  <si>
    <t xml:space="preserve">тис. грн                                  </t>
  </si>
  <si>
    <t xml:space="preserve">тис. грн                                        </t>
  </si>
  <si>
    <t xml:space="preserve">Факт </t>
  </si>
  <si>
    <t xml:space="preserve">тис. грн                                       </t>
  </si>
  <si>
    <t>Відхилення</t>
  </si>
  <si>
    <t>Головний бухгалтер</t>
  </si>
  <si>
    <t>Л.О.Боброва</t>
  </si>
  <si>
    <t xml:space="preserve">Річний план відповідно до структури </t>
  </si>
  <si>
    <t>без ПДВ</t>
  </si>
  <si>
    <r>
      <t xml:space="preserve">відповідно до структури тарифів на </t>
    </r>
    <r>
      <rPr>
        <b/>
        <i/>
        <sz val="22"/>
        <rFont val="Times New Roman"/>
        <family val="1"/>
      </rPr>
      <t>централізоване водовідведення</t>
    </r>
  </si>
  <si>
    <t>ЛКСП «Лисичанськводоканал»</t>
  </si>
  <si>
    <t xml:space="preserve">ЗВІТ </t>
  </si>
  <si>
    <t>Сума компенсації/вилучення витрат на електроенергію, податки та збори, на оплату праці за попередній звітний період</t>
  </si>
  <si>
    <r>
      <t>грн/м</t>
    </r>
    <r>
      <rPr>
        <i/>
        <vertAlign val="superscript"/>
        <sz val="18"/>
        <rFont val="Times New Roman"/>
        <family val="1"/>
      </rPr>
      <t>3</t>
    </r>
  </si>
  <si>
    <r>
      <t xml:space="preserve">План </t>
    </r>
    <r>
      <rPr>
        <sz val="18"/>
        <rFont val="Times New Roman"/>
        <family val="1"/>
      </rPr>
      <t>*</t>
    </r>
  </si>
  <si>
    <t>Головний економіст</t>
  </si>
  <si>
    <t>О.В.Калитка</t>
  </si>
  <si>
    <t>(додаток 63 до Постанови НКРЕКП від 16.06.2016р. № 1141 (у редакції Постанови НКРЕКП від 16.12.2020 р. № 2499)</t>
  </si>
  <si>
    <t>12</t>
  </si>
  <si>
    <t>Коригування витрат відповідно до рішення Луганського окружного адмінистративного суду від 18 грудня 2019 року по справі № 360/428/19</t>
  </si>
  <si>
    <r>
      <t xml:space="preserve">*Примітка. Дія тарифу з 01.01.2021 </t>
    </r>
    <r>
      <rPr>
        <sz val="18"/>
        <rFont val="Times New Roman"/>
        <family val="1"/>
      </rPr>
      <t>(Постанова НКРЕКП № 2499 від 16.12.2020)</t>
    </r>
  </si>
  <si>
    <t>Генеральний директор</t>
  </si>
  <si>
    <t>Ю.В.Явтушенко</t>
  </si>
  <si>
    <t>за 9 місяців 2021 року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</si>
</sst>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00"/>
    <numFmt numFmtId="167" formatCode="0.0"/>
    <numFmt numFmtId="168" formatCode="0.000"/>
    <numFmt numFmtId="169" formatCode="#,##0.0"/>
    <numFmt numFmtId="170" formatCode="0.0000"/>
    <numFmt numFmtId="171" formatCode="#,##0.00000"/>
  </numFmts>
  <fonts count="76"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vertAlign val="superscript"/>
      <sz val="18"/>
      <name val="Times New Roman"/>
      <family val="1"/>
    </font>
    <font>
      <b/>
      <i/>
      <sz val="22"/>
      <name val="Times New Roman"/>
      <family val="1"/>
    </font>
    <font>
      <sz val="20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i/>
      <vertAlign val="superscript"/>
      <sz val="18"/>
      <name val="Times New Roman"/>
      <family val="1"/>
    </font>
    <font>
      <i/>
      <sz val="14"/>
      <name val="Times New Roman"/>
      <family val="1"/>
    </font>
    <font>
      <i/>
      <sz val="2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22"/>
      <color indexed="10"/>
      <name val="Times New Roman"/>
      <family val="1"/>
    </font>
    <font>
      <sz val="20"/>
      <color indexed="10"/>
      <name val="Times New Roman"/>
      <family val="1"/>
    </font>
    <font>
      <b/>
      <sz val="2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  <font>
      <sz val="22"/>
      <color rgb="FFFF0000"/>
      <name val="Times New Roman"/>
      <family val="1"/>
    </font>
    <font>
      <sz val="20"/>
      <color rgb="FFFF0000"/>
      <name val="Times New Roman"/>
      <family val="1"/>
    </font>
    <font>
      <b/>
      <sz val="2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medium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hair"/>
      <top style="thin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dash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6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right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9" fillId="0" borderId="0" xfId="52" applyFont="1" applyFill="1" applyAlignment="1">
      <alignment wrapText="1"/>
      <protection/>
    </xf>
    <xf numFmtId="0" fontId="9" fillId="0" borderId="0" xfId="52" applyFont="1" applyAlignment="1">
      <alignment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vertical="center" wrapText="1"/>
      <protection/>
    </xf>
    <xf numFmtId="0" fontId="5" fillId="33" borderId="0" xfId="53" applyFont="1" applyFill="1" applyAlignment="1">
      <alignment wrapText="1"/>
      <protection/>
    </xf>
    <xf numFmtId="4" fontId="2" fillId="0" borderId="0" xfId="52" applyNumberFormat="1" applyFont="1" applyAlignment="1">
      <alignment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10" fillId="0" borderId="10" xfId="52" applyNumberFormat="1" applyFont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 wrapText="1"/>
      <protection/>
    </xf>
    <xf numFmtId="49" fontId="3" fillId="0" borderId="11" xfId="54" applyNumberFormat="1" applyFont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vertical="center" wrapText="1"/>
      <protection/>
    </xf>
    <xf numFmtId="49" fontId="3" fillId="0" borderId="0" xfId="52" applyNumberFormat="1" applyFont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left" wrapText="1"/>
      <protection/>
    </xf>
    <xf numFmtId="4" fontId="3" fillId="0" borderId="0" xfId="52" applyNumberFormat="1" applyFont="1" applyBorder="1" applyAlignment="1">
      <alignment horizontal="center" wrapText="1"/>
      <protection/>
    </xf>
    <xf numFmtId="1" fontId="3" fillId="0" borderId="12" xfId="52" applyNumberFormat="1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14" fillId="0" borderId="0" xfId="52" applyFont="1" applyFill="1" applyAlignment="1">
      <alignment wrapText="1"/>
      <protection/>
    </xf>
    <xf numFmtId="0" fontId="2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 wrapText="1"/>
      <protection/>
    </xf>
    <xf numFmtId="4" fontId="2" fillId="0" borderId="0" xfId="52" applyNumberFormat="1" applyFont="1" applyAlignment="1">
      <alignment horizontal="center" wrapText="1"/>
      <protection/>
    </xf>
    <xf numFmtId="0" fontId="10" fillId="0" borderId="0" xfId="52" applyFont="1" applyAlignment="1">
      <alignment horizontal="center" wrapText="1"/>
      <protection/>
    </xf>
    <xf numFmtId="0" fontId="15" fillId="0" borderId="0" xfId="52" applyFont="1" applyAlignment="1">
      <alignment horizontal="center" wrapText="1"/>
      <protection/>
    </xf>
    <xf numFmtId="0" fontId="16" fillId="0" borderId="0" xfId="52" applyFont="1" applyAlignment="1">
      <alignment horizont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 wrapText="1"/>
      <protection/>
    </xf>
    <xf numFmtId="0" fontId="10" fillId="0" borderId="14" xfId="52" applyFont="1" applyBorder="1" applyAlignment="1">
      <alignment horizontal="center" wrapText="1"/>
      <protection/>
    </xf>
    <xf numFmtId="0" fontId="4" fillId="0" borderId="15" xfId="52" applyFont="1" applyBorder="1" applyAlignment="1">
      <alignment horizontal="center" wrapText="1"/>
      <protection/>
    </xf>
    <xf numFmtId="0" fontId="4" fillId="0" borderId="16" xfId="52" applyFont="1" applyBorder="1" applyAlignment="1">
      <alignment horizontal="center" wrapText="1"/>
      <protection/>
    </xf>
    <xf numFmtId="0" fontId="10" fillId="0" borderId="17" xfId="52" applyFont="1" applyBorder="1" applyAlignment="1">
      <alignment horizontal="center" wrapText="1"/>
      <protection/>
    </xf>
    <xf numFmtId="0" fontId="4" fillId="0" borderId="18" xfId="52" applyFont="1" applyBorder="1" applyAlignment="1">
      <alignment horizontal="center" wrapText="1"/>
      <protection/>
    </xf>
    <xf numFmtId="0" fontId="10" fillId="0" borderId="19" xfId="52" applyFont="1" applyBorder="1" applyAlignment="1">
      <alignment horizontal="center" wrapText="1"/>
      <protection/>
    </xf>
    <xf numFmtId="0" fontId="4" fillId="0" borderId="20" xfId="52" applyFont="1" applyBorder="1" applyAlignment="1">
      <alignment horizont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left" vertical="center" wrapText="1"/>
      <protection/>
    </xf>
    <xf numFmtId="0" fontId="3" fillId="0" borderId="23" xfId="52" applyFont="1" applyFill="1" applyBorder="1" applyAlignment="1">
      <alignment horizontal="left" vertical="center" wrapText="1"/>
      <protection/>
    </xf>
    <xf numFmtId="0" fontId="10" fillId="0" borderId="23" xfId="52" applyFont="1" applyFill="1" applyBorder="1" applyAlignment="1">
      <alignment horizontal="left" vertical="center" wrapText="1"/>
      <protection/>
    </xf>
    <xf numFmtId="0" fontId="10" fillId="33" borderId="23" xfId="52" applyFont="1" applyFill="1" applyBorder="1" applyAlignment="1">
      <alignment horizontal="left" vertical="center" wrapText="1"/>
      <protection/>
    </xf>
    <xf numFmtId="0" fontId="10" fillId="33" borderId="23" xfId="53" applyFont="1" applyFill="1" applyBorder="1" applyAlignment="1">
      <alignment vertical="center" wrapText="1"/>
      <protection/>
    </xf>
    <xf numFmtId="0" fontId="10" fillId="33" borderId="23" xfId="54" applyFont="1" applyFill="1" applyBorder="1" applyAlignment="1">
      <alignment horizontal="left" vertical="center" wrapText="1"/>
      <protection/>
    </xf>
    <xf numFmtId="0" fontId="3" fillId="0" borderId="23" xfId="54" applyFont="1" applyFill="1" applyBorder="1" applyAlignment="1">
      <alignment horizontal="left" vertical="center" wrapText="1"/>
      <protection/>
    </xf>
    <xf numFmtId="0" fontId="3" fillId="0" borderId="21" xfId="52" applyFont="1" applyFill="1" applyBorder="1" applyAlignment="1">
      <alignment horizontal="left" vertical="center" wrapText="1"/>
      <protection/>
    </xf>
    <xf numFmtId="0" fontId="15" fillId="0" borderId="0" xfId="52" applyFont="1" applyAlignment="1">
      <alignment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25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165" fontId="3" fillId="33" borderId="26" xfId="0" applyNumberFormat="1" applyFont="1" applyFill="1" applyBorder="1" applyAlignment="1">
      <alignment wrapText="1"/>
    </xf>
    <xf numFmtId="164" fontId="3" fillId="33" borderId="27" xfId="0" applyNumberFormat="1" applyFont="1" applyFill="1" applyBorder="1" applyAlignment="1">
      <alignment wrapText="1"/>
    </xf>
    <xf numFmtId="165" fontId="3" fillId="33" borderId="28" xfId="0" applyNumberFormat="1" applyFont="1" applyFill="1" applyBorder="1" applyAlignment="1">
      <alignment wrapText="1"/>
    </xf>
    <xf numFmtId="165" fontId="3" fillId="33" borderId="29" xfId="0" applyNumberFormat="1" applyFont="1" applyFill="1" applyBorder="1" applyAlignment="1">
      <alignment wrapText="1"/>
    </xf>
    <xf numFmtId="165" fontId="3" fillId="33" borderId="30" xfId="0" applyNumberFormat="1" applyFont="1" applyFill="1" applyBorder="1" applyAlignment="1">
      <alignment wrapText="1"/>
    </xf>
    <xf numFmtId="164" fontId="3" fillId="33" borderId="17" xfId="0" applyNumberFormat="1" applyFont="1" applyFill="1" applyBorder="1" applyAlignment="1">
      <alignment wrapText="1"/>
    </xf>
    <xf numFmtId="165" fontId="3" fillId="33" borderId="14" xfId="0" applyNumberFormat="1" applyFont="1" applyFill="1" applyBorder="1" applyAlignment="1">
      <alignment wrapText="1"/>
    </xf>
    <xf numFmtId="165" fontId="3" fillId="33" borderId="19" xfId="0" applyNumberFormat="1" applyFont="1" applyFill="1" applyBorder="1" applyAlignment="1">
      <alignment wrapText="1"/>
    </xf>
    <xf numFmtId="165" fontId="10" fillId="33" borderId="30" xfId="0" applyNumberFormat="1" applyFont="1" applyFill="1" applyBorder="1" applyAlignment="1">
      <alignment wrapText="1"/>
    </xf>
    <xf numFmtId="165" fontId="10" fillId="33" borderId="14" xfId="0" applyNumberFormat="1" applyFont="1" applyFill="1" applyBorder="1" applyAlignment="1">
      <alignment wrapText="1"/>
    </xf>
    <xf numFmtId="164" fontId="10" fillId="0" borderId="17" xfId="52" applyNumberFormat="1" applyFont="1" applyBorder="1" applyAlignment="1">
      <alignment wrapText="1"/>
      <protection/>
    </xf>
    <xf numFmtId="165" fontId="10" fillId="33" borderId="19" xfId="0" applyNumberFormat="1" applyFont="1" applyFill="1" applyBorder="1" applyAlignment="1">
      <alignment wrapText="1"/>
    </xf>
    <xf numFmtId="164" fontId="3" fillId="0" borderId="17" xfId="52" applyNumberFormat="1" applyFont="1" applyBorder="1" applyAlignment="1">
      <alignment wrapText="1"/>
      <protection/>
    </xf>
    <xf numFmtId="164" fontId="3" fillId="33" borderId="17" xfId="52" applyNumberFormat="1" applyFont="1" applyFill="1" applyBorder="1" applyAlignment="1">
      <alignment wrapText="1"/>
      <protection/>
    </xf>
    <xf numFmtId="165" fontId="3" fillId="33" borderId="30" xfId="52" applyNumberFormat="1" applyFont="1" applyFill="1" applyBorder="1" applyAlignment="1">
      <alignment wrapText="1"/>
      <protection/>
    </xf>
    <xf numFmtId="165" fontId="3" fillId="33" borderId="14" xfId="52" applyNumberFormat="1" applyFont="1" applyFill="1" applyBorder="1" applyAlignment="1">
      <alignment wrapText="1"/>
      <protection/>
    </xf>
    <xf numFmtId="165" fontId="3" fillId="33" borderId="19" xfId="52" applyNumberFormat="1" applyFont="1" applyFill="1" applyBorder="1" applyAlignment="1">
      <alignment wrapText="1"/>
      <protection/>
    </xf>
    <xf numFmtId="164" fontId="3" fillId="33" borderId="31" xfId="0" applyNumberFormat="1" applyFont="1" applyFill="1" applyBorder="1" applyAlignment="1">
      <alignment wrapText="1"/>
    </xf>
    <xf numFmtId="164" fontId="3" fillId="33" borderId="13" xfId="0" applyNumberFormat="1" applyFont="1" applyFill="1" applyBorder="1" applyAlignment="1">
      <alignment wrapText="1"/>
    </xf>
    <xf numFmtId="164" fontId="10" fillId="33" borderId="13" xfId="0" applyNumberFormat="1" applyFont="1" applyFill="1" applyBorder="1" applyAlignment="1">
      <alignment wrapText="1"/>
    </xf>
    <xf numFmtId="164" fontId="3" fillId="33" borderId="13" xfId="52" applyNumberFormat="1" applyFont="1" applyFill="1" applyBorder="1" applyAlignment="1">
      <alignment wrapText="1"/>
      <protection/>
    </xf>
    <xf numFmtId="164" fontId="10" fillId="33" borderId="13" xfId="52" applyNumberFormat="1" applyFont="1" applyFill="1" applyBorder="1" applyAlignment="1">
      <alignment wrapText="1"/>
      <protection/>
    </xf>
    <xf numFmtId="169" fontId="10" fillId="0" borderId="17" xfId="52" applyNumberFormat="1" applyFont="1" applyBorder="1" applyAlignment="1">
      <alignment wrapText="1"/>
      <protection/>
    </xf>
    <xf numFmtId="169" fontId="10" fillId="33" borderId="14" xfId="0" applyNumberFormat="1" applyFont="1" applyFill="1" applyBorder="1" applyAlignment="1">
      <alignment wrapText="1"/>
    </xf>
    <xf numFmtId="169" fontId="10" fillId="33" borderId="19" xfId="0" applyNumberFormat="1" applyFont="1" applyFill="1" applyBorder="1" applyAlignment="1">
      <alignment wrapText="1"/>
    </xf>
    <xf numFmtId="3" fontId="10" fillId="33" borderId="30" xfId="0" applyNumberFormat="1" applyFont="1" applyFill="1" applyBorder="1" applyAlignment="1">
      <alignment wrapText="1"/>
    </xf>
    <xf numFmtId="3" fontId="10" fillId="0" borderId="17" xfId="52" applyNumberFormat="1" applyFont="1" applyBorder="1" applyAlignment="1">
      <alignment wrapText="1"/>
      <protection/>
    </xf>
    <xf numFmtId="3" fontId="10" fillId="33" borderId="14" xfId="0" applyNumberFormat="1" applyFont="1" applyFill="1" applyBorder="1" applyAlignment="1">
      <alignment wrapText="1"/>
    </xf>
    <xf numFmtId="3" fontId="10" fillId="33" borderId="19" xfId="0" applyNumberFormat="1" applyFont="1" applyFill="1" applyBorder="1" applyAlignment="1">
      <alignment wrapText="1"/>
    </xf>
    <xf numFmtId="3" fontId="3" fillId="33" borderId="30" xfId="0" applyNumberFormat="1" applyFont="1" applyFill="1" applyBorder="1" applyAlignment="1">
      <alignment wrapText="1"/>
    </xf>
    <xf numFmtId="3" fontId="3" fillId="33" borderId="14" xfId="0" applyNumberFormat="1" applyFont="1" applyFill="1" applyBorder="1" applyAlignment="1">
      <alignment wrapText="1"/>
    </xf>
    <xf numFmtId="3" fontId="3" fillId="0" borderId="17" xfId="52" applyNumberFormat="1" applyFont="1" applyBorder="1" applyAlignment="1">
      <alignment wrapText="1"/>
      <protection/>
    </xf>
    <xf numFmtId="3" fontId="3" fillId="33" borderId="19" xfId="0" applyNumberFormat="1" applyFont="1" applyFill="1" applyBorder="1" applyAlignment="1">
      <alignment wrapText="1"/>
    </xf>
    <xf numFmtId="3" fontId="3" fillId="33" borderId="30" xfId="52" applyNumberFormat="1" applyFont="1" applyFill="1" applyBorder="1" applyAlignment="1">
      <alignment wrapText="1"/>
      <protection/>
    </xf>
    <xf numFmtId="3" fontId="3" fillId="33" borderId="17" xfId="52" applyNumberFormat="1" applyFont="1" applyFill="1" applyBorder="1" applyAlignment="1">
      <alignment wrapText="1"/>
      <protection/>
    </xf>
    <xf numFmtId="3" fontId="3" fillId="33" borderId="14" xfId="52" applyNumberFormat="1" applyFont="1" applyFill="1" applyBorder="1" applyAlignment="1">
      <alignment wrapText="1"/>
      <protection/>
    </xf>
    <xf numFmtId="3" fontId="3" fillId="33" borderId="19" xfId="52" applyNumberFormat="1" applyFont="1" applyFill="1" applyBorder="1" applyAlignment="1">
      <alignment wrapText="1"/>
      <protection/>
    </xf>
    <xf numFmtId="3" fontId="10" fillId="0" borderId="13" xfId="0" applyNumberFormat="1" applyFont="1" applyFill="1" applyBorder="1" applyAlignment="1">
      <alignment wrapText="1"/>
    </xf>
    <xf numFmtId="3" fontId="10" fillId="0" borderId="14" xfId="0" applyNumberFormat="1" applyFont="1" applyFill="1" applyBorder="1" applyAlignment="1">
      <alignment wrapText="1"/>
    </xf>
    <xf numFmtId="3" fontId="10" fillId="0" borderId="17" xfId="52" applyNumberFormat="1" applyFont="1" applyFill="1" applyBorder="1" applyAlignment="1">
      <alignment wrapText="1"/>
      <protection/>
    </xf>
    <xf numFmtId="3" fontId="10" fillId="0" borderId="19" xfId="0" applyNumberFormat="1" applyFont="1" applyFill="1" applyBorder="1" applyAlignment="1">
      <alignment wrapText="1"/>
    </xf>
    <xf numFmtId="169" fontId="10" fillId="33" borderId="13" xfId="0" applyNumberFormat="1" applyFont="1" applyFill="1" applyBorder="1" applyAlignment="1">
      <alignment wrapText="1"/>
    </xf>
    <xf numFmtId="3" fontId="10" fillId="33" borderId="13" xfId="0" applyNumberFormat="1" applyFont="1" applyFill="1" applyBorder="1" applyAlignment="1">
      <alignment wrapText="1"/>
    </xf>
    <xf numFmtId="3" fontId="10" fillId="33" borderId="13" xfId="52" applyNumberFormat="1" applyFont="1" applyFill="1" applyBorder="1" applyAlignment="1">
      <alignment wrapText="1"/>
      <protection/>
    </xf>
    <xf numFmtId="3" fontId="3" fillId="33" borderId="13" xfId="52" applyNumberFormat="1" applyFont="1" applyFill="1" applyBorder="1" applyAlignment="1">
      <alignment wrapText="1"/>
      <protection/>
    </xf>
    <xf numFmtId="3" fontId="10" fillId="33" borderId="17" xfId="52" applyNumberFormat="1" applyFont="1" applyFill="1" applyBorder="1" applyAlignment="1">
      <alignment wrapText="1"/>
      <protection/>
    </xf>
    <xf numFmtId="0" fontId="66" fillId="0" borderId="0" xfId="52" applyFont="1" applyAlignment="1">
      <alignment wrapText="1"/>
      <protection/>
    </xf>
    <xf numFmtId="0" fontId="67" fillId="0" borderId="0" xfId="52" applyFont="1" applyAlignment="1">
      <alignment wrapText="1"/>
      <protection/>
    </xf>
    <xf numFmtId="0" fontId="68" fillId="0" borderId="0" xfId="52" applyFont="1" applyFill="1" applyAlignment="1">
      <alignment wrapText="1"/>
      <protection/>
    </xf>
    <xf numFmtId="0" fontId="69" fillId="0" borderId="0" xfId="52" applyFont="1" applyFill="1" applyAlignment="1">
      <alignment wrapText="1"/>
      <protection/>
    </xf>
    <xf numFmtId="0" fontId="70" fillId="33" borderId="0" xfId="55" applyFont="1" applyFill="1" applyBorder="1" applyAlignment="1">
      <alignment vertical="center" wrapText="1"/>
      <protection/>
    </xf>
    <xf numFmtId="0" fontId="71" fillId="0" borderId="0" xfId="52" applyFont="1" applyAlignment="1">
      <alignment horizontal="center" vertical="center" wrapText="1"/>
      <protection/>
    </xf>
    <xf numFmtId="0" fontId="71" fillId="0" borderId="0" xfId="52" applyFont="1" applyAlignment="1">
      <alignment horizontal="center" wrapText="1"/>
      <protection/>
    </xf>
    <xf numFmtId="164" fontId="71" fillId="0" borderId="0" xfId="52" applyNumberFormat="1" applyFont="1" applyAlignment="1">
      <alignment wrapText="1"/>
      <protection/>
    </xf>
    <xf numFmtId="0" fontId="71" fillId="0" borderId="0" xfId="52" applyFont="1" applyAlignment="1">
      <alignment wrapText="1"/>
      <protection/>
    </xf>
    <xf numFmtId="0" fontId="72" fillId="33" borderId="0" xfId="53" applyFont="1" applyFill="1" applyAlignment="1">
      <alignment wrapText="1"/>
      <protection/>
    </xf>
    <xf numFmtId="0" fontId="73" fillId="0" borderId="0" xfId="52" applyFont="1" applyAlignment="1">
      <alignment wrapText="1"/>
      <protection/>
    </xf>
    <xf numFmtId="164" fontId="74" fillId="0" borderId="0" xfId="52" applyNumberFormat="1" applyFont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wrapText="1"/>
      <protection/>
    </xf>
    <xf numFmtId="0" fontId="4" fillId="0" borderId="33" xfId="52" applyFont="1" applyBorder="1" applyAlignment="1">
      <alignment horizontal="center" vertical="center" wrapText="1"/>
      <protection/>
    </xf>
    <xf numFmtId="3" fontId="3" fillId="33" borderId="34" xfId="52" applyNumberFormat="1" applyFont="1" applyFill="1" applyBorder="1" applyAlignment="1">
      <alignment wrapText="1"/>
      <protection/>
    </xf>
    <xf numFmtId="164" fontId="3" fillId="33" borderId="34" xfId="52" applyNumberFormat="1" applyFont="1" applyFill="1" applyBorder="1" applyAlignment="1">
      <alignment wrapText="1"/>
      <protection/>
    </xf>
    <xf numFmtId="3" fontId="3" fillId="33" borderId="32" xfId="52" applyNumberFormat="1" applyFont="1" applyFill="1" applyBorder="1" applyAlignment="1">
      <alignment wrapText="1"/>
      <protection/>
    </xf>
    <xf numFmtId="3" fontId="10" fillId="33" borderId="34" xfId="52" applyNumberFormat="1" applyFont="1" applyFill="1" applyBorder="1" applyAlignment="1">
      <alignment wrapText="1"/>
      <protection/>
    </xf>
    <xf numFmtId="0" fontId="18" fillId="34" borderId="35" xfId="52" applyFont="1" applyFill="1" applyBorder="1" applyAlignment="1">
      <alignment horizontal="center" wrapText="1"/>
      <protection/>
    </xf>
    <xf numFmtId="0" fontId="18" fillId="34" borderId="36" xfId="52" applyFont="1" applyFill="1" applyBorder="1" applyAlignment="1">
      <alignment horizontal="center" wrapText="1"/>
      <protection/>
    </xf>
    <xf numFmtId="0" fontId="20" fillId="34" borderId="37" xfId="52" applyFont="1" applyFill="1" applyBorder="1" applyAlignment="1">
      <alignment horizontal="center" wrapText="1"/>
      <protection/>
    </xf>
    <xf numFmtId="0" fontId="20" fillId="34" borderId="38" xfId="52" applyFont="1" applyFill="1" applyBorder="1" applyAlignment="1">
      <alignment horizontal="center" wrapText="1"/>
      <protection/>
    </xf>
    <xf numFmtId="164" fontId="17" fillId="34" borderId="39" xfId="0" applyNumberFormat="1" applyFont="1" applyFill="1" applyBorder="1" applyAlignment="1">
      <alignment wrapText="1"/>
    </xf>
    <xf numFmtId="165" fontId="17" fillId="34" borderId="40" xfId="0" applyNumberFormat="1" applyFont="1" applyFill="1" applyBorder="1" applyAlignment="1">
      <alignment wrapText="1"/>
    </xf>
    <xf numFmtId="164" fontId="17" fillId="34" borderId="35" xfId="0" applyNumberFormat="1" applyFont="1" applyFill="1" applyBorder="1" applyAlignment="1">
      <alignment wrapText="1"/>
    </xf>
    <xf numFmtId="165" fontId="17" fillId="34" borderId="36" xfId="0" applyNumberFormat="1" applyFont="1" applyFill="1" applyBorder="1" applyAlignment="1">
      <alignment wrapText="1"/>
    </xf>
    <xf numFmtId="164" fontId="18" fillId="34" borderId="35" xfId="0" applyNumberFormat="1" applyFont="1" applyFill="1" applyBorder="1" applyAlignment="1">
      <alignment wrapText="1"/>
    </xf>
    <xf numFmtId="165" fontId="18" fillId="34" borderId="36" xfId="0" applyNumberFormat="1" applyFont="1" applyFill="1" applyBorder="1" applyAlignment="1">
      <alignment wrapText="1"/>
    </xf>
    <xf numFmtId="3" fontId="18" fillId="34" borderId="35" xfId="0" applyNumberFormat="1" applyFont="1" applyFill="1" applyBorder="1" applyAlignment="1">
      <alignment wrapText="1"/>
    </xf>
    <xf numFmtId="3" fontId="18" fillId="34" borderId="36" xfId="0" applyNumberFormat="1" applyFont="1" applyFill="1" applyBorder="1" applyAlignment="1">
      <alignment wrapText="1"/>
    </xf>
    <xf numFmtId="169" fontId="18" fillId="34" borderId="35" xfId="0" applyNumberFormat="1" applyFont="1" applyFill="1" applyBorder="1" applyAlignment="1">
      <alignment wrapText="1"/>
    </xf>
    <xf numFmtId="169" fontId="18" fillId="34" borderId="36" xfId="0" applyNumberFormat="1" applyFont="1" applyFill="1" applyBorder="1" applyAlignment="1">
      <alignment wrapText="1"/>
    </xf>
    <xf numFmtId="164" fontId="17" fillId="34" borderId="35" xfId="52" applyNumberFormat="1" applyFont="1" applyFill="1" applyBorder="1" applyAlignment="1">
      <alignment wrapText="1"/>
      <protection/>
    </xf>
    <xf numFmtId="165" fontId="17" fillId="34" borderId="36" xfId="52" applyNumberFormat="1" applyFont="1" applyFill="1" applyBorder="1" applyAlignment="1">
      <alignment wrapText="1"/>
      <protection/>
    </xf>
    <xf numFmtId="164" fontId="18" fillId="34" borderId="35" xfId="52" applyNumberFormat="1" applyFont="1" applyFill="1" applyBorder="1" applyAlignment="1">
      <alignment wrapText="1"/>
      <protection/>
    </xf>
    <xf numFmtId="3" fontId="18" fillId="34" borderId="35" xfId="52" applyNumberFormat="1" applyFont="1" applyFill="1" applyBorder="1" applyAlignment="1">
      <alignment wrapText="1"/>
      <protection/>
    </xf>
    <xf numFmtId="3" fontId="17" fillId="34" borderId="35" xfId="52" applyNumberFormat="1" applyFont="1" applyFill="1" applyBorder="1" applyAlignment="1">
      <alignment wrapText="1"/>
      <protection/>
    </xf>
    <xf numFmtId="3" fontId="17" fillId="34" borderId="36" xfId="0" applyNumberFormat="1" applyFont="1" applyFill="1" applyBorder="1" applyAlignment="1">
      <alignment wrapText="1"/>
    </xf>
    <xf numFmtId="0" fontId="20" fillId="34" borderId="18" xfId="52" applyFont="1" applyFill="1" applyBorder="1" applyAlignment="1">
      <alignment horizontal="center" vertical="center" wrapText="1"/>
      <protection/>
    </xf>
    <xf numFmtId="0" fontId="20" fillId="34" borderId="20" xfId="52" applyFont="1" applyFill="1" applyBorder="1" applyAlignment="1">
      <alignment horizontal="center" vertical="center" wrapText="1"/>
      <protection/>
    </xf>
    <xf numFmtId="164" fontId="17" fillId="34" borderId="27" xfId="0" applyNumberFormat="1" applyFont="1" applyFill="1" applyBorder="1" applyAlignment="1">
      <alignment wrapText="1"/>
    </xf>
    <xf numFmtId="165" fontId="17" fillId="34" borderId="29" xfId="0" applyNumberFormat="1" applyFont="1" applyFill="1" applyBorder="1" applyAlignment="1">
      <alignment wrapText="1"/>
    </xf>
    <xf numFmtId="164" fontId="17" fillId="34" borderId="17" xfId="0" applyNumberFormat="1" applyFont="1" applyFill="1" applyBorder="1" applyAlignment="1">
      <alignment wrapText="1"/>
    </xf>
    <xf numFmtId="165" fontId="17" fillId="34" borderId="19" xfId="0" applyNumberFormat="1" applyFont="1" applyFill="1" applyBorder="1" applyAlignment="1">
      <alignment wrapText="1"/>
    </xf>
    <xf numFmtId="164" fontId="18" fillId="34" borderId="17" xfId="0" applyNumberFormat="1" applyFont="1" applyFill="1" applyBorder="1" applyAlignment="1">
      <alignment wrapText="1"/>
    </xf>
    <xf numFmtId="165" fontId="18" fillId="34" borderId="19" xfId="0" applyNumberFormat="1" applyFont="1" applyFill="1" applyBorder="1" applyAlignment="1">
      <alignment wrapText="1"/>
    </xf>
    <xf numFmtId="3" fontId="18" fillId="34" borderId="17" xfId="0" applyNumberFormat="1" applyFont="1" applyFill="1" applyBorder="1" applyAlignment="1">
      <alignment wrapText="1"/>
    </xf>
    <xf numFmtId="3" fontId="18" fillId="34" borderId="19" xfId="0" applyNumberFormat="1" applyFont="1" applyFill="1" applyBorder="1" applyAlignment="1">
      <alignment wrapText="1"/>
    </xf>
    <xf numFmtId="164" fontId="17" fillId="34" borderId="17" xfId="52" applyNumberFormat="1" applyFont="1" applyFill="1" applyBorder="1" applyAlignment="1">
      <alignment wrapText="1"/>
      <protection/>
    </xf>
    <xf numFmtId="165" fontId="17" fillId="34" borderId="19" xfId="52" applyNumberFormat="1" applyFont="1" applyFill="1" applyBorder="1" applyAlignment="1">
      <alignment wrapText="1"/>
      <protection/>
    </xf>
    <xf numFmtId="164" fontId="18" fillId="34" borderId="17" xfId="52" applyNumberFormat="1" applyFont="1" applyFill="1" applyBorder="1" applyAlignment="1">
      <alignment wrapText="1"/>
      <protection/>
    </xf>
    <xf numFmtId="3" fontId="18" fillId="34" borderId="17" xfId="52" applyNumberFormat="1" applyFont="1" applyFill="1" applyBorder="1" applyAlignment="1">
      <alignment wrapText="1"/>
      <protection/>
    </xf>
    <xf numFmtId="3" fontId="17" fillId="34" borderId="17" xfId="52" applyNumberFormat="1" applyFont="1" applyFill="1" applyBorder="1" applyAlignment="1">
      <alignment wrapText="1"/>
      <protection/>
    </xf>
    <xf numFmtId="3" fontId="17" fillId="34" borderId="19" xfId="0" applyNumberFormat="1" applyFont="1" applyFill="1" applyBorder="1" applyAlignment="1">
      <alignment wrapText="1"/>
    </xf>
    <xf numFmtId="165" fontId="71" fillId="0" borderId="0" xfId="52" applyNumberFormat="1" applyFont="1" applyAlignment="1">
      <alignment wrapText="1"/>
      <protection/>
    </xf>
    <xf numFmtId="165" fontId="3" fillId="33" borderId="41" xfId="52" applyNumberFormat="1" applyFont="1" applyFill="1" applyBorder="1" applyAlignment="1">
      <alignment wrapText="1"/>
      <protection/>
    </xf>
    <xf numFmtId="165" fontId="10" fillId="33" borderId="41" xfId="0" applyNumberFormat="1" applyFont="1" applyFill="1" applyBorder="1" applyAlignment="1">
      <alignment wrapText="1"/>
    </xf>
    <xf numFmtId="164" fontId="10" fillId="0" borderId="13" xfId="52" applyNumberFormat="1" applyFont="1" applyFill="1" applyBorder="1" applyAlignment="1">
      <alignment wrapText="1"/>
      <protection/>
    </xf>
    <xf numFmtId="164" fontId="10" fillId="0" borderId="17" xfId="52" applyNumberFormat="1" applyFont="1" applyFill="1" applyBorder="1" applyAlignment="1">
      <alignment wrapText="1"/>
      <protection/>
    </xf>
    <xf numFmtId="165" fontId="10" fillId="0" borderId="30" xfId="0" applyNumberFormat="1" applyFont="1" applyFill="1" applyBorder="1" applyAlignment="1">
      <alignment wrapText="1"/>
    </xf>
    <xf numFmtId="165" fontId="10" fillId="0" borderId="14" xfId="0" applyNumberFormat="1" applyFont="1" applyFill="1" applyBorder="1" applyAlignment="1">
      <alignment wrapText="1"/>
    </xf>
    <xf numFmtId="165" fontId="10" fillId="0" borderId="19" xfId="0" applyNumberFormat="1" applyFont="1" applyFill="1" applyBorder="1" applyAlignment="1">
      <alignment wrapText="1"/>
    </xf>
    <xf numFmtId="3" fontId="10" fillId="0" borderId="30" xfId="0" applyNumberFormat="1" applyFont="1" applyFill="1" applyBorder="1" applyAlignment="1">
      <alignment wrapText="1"/>
    </xf>
    <xf numFmtId="165" fontId="3" fillId="0" borderId="30" xfId="52" applyNumberFormat="1" applyFont="1" applyFill="1" applyBorder="1" applyAlignment="1">
      <alignment wrapText="1"/>
      <protection/>
    </xf>
    <xf numFmtId="165" fontId="3" fillId="0" borderId="14" xfId="52" applyNumberFormat="1" applyFont="1" applyFill="1" applyBorder="1" applyAlignment="1">
      <alignment wrapText="1"/>
      <protection/>
    </xf>
    <xf numFmtId="164" fontId="3" fillId="0" borderId="17" xfId="52" applyNumberFormat="1" applyFont="1" applyFill="1" applyBorder="1" applyAlignment="1">
      <alignment wrapText="1"/>
      <protection/>
    </xf>
    <xf numFmtId="165" fontId="3" fillId="0" borderId="19" xfId="52" applyNumberFormat="1" applyFont="1" applyFill="1" applyBorder="1" applyAlignment="1">
      <alignment wrapText="1"/>
      <protection/>
    </xf>
    <xf numFmtId="0" fontId="10" fillId="0" borderId="0" xfId="52" applyFont="1" applyAlignment="1">
      <alignment horizontal="left" wrapText="1"/>
      <protection/>
    </xf>
    <xf numFmtId="0" fontId="2" fillId="0" borderId="0" xfId="52" applyFont="1" applyAlignment="1">
      <alignment horizontal="left" wrapText="1"/>
      <protection/>
    </xf>
    <xf numFmtId="164" fontId="17" fillId="34" borderId="36" xfId="52" applyNumberFormat="1" applyFont="1" applyFill="1" applyBorder="1" applyAlignment="1">
      <alignment wrapText="1"/>
      <protection/>
    </xf>
    <xf numFmtId="3" fontId="3" fillId="33" borderId="42" xfId="0" applyNumberFormat="1" applyFont="1" applyFill="1" applyBorder="1" applyAlignment="1">
      <alignment wrapText="1"/>
    </xf>
    <xf numFmtId="165" fontId="17" fillId="34" borderId="43" xfId="0" applyNumberFormat="1" applyFont="1" applyFill="1" applyBorder="1" applyAlignment="1">
      <alignment wrapText="1"/>
    </xf>
    <xf numFmtId="3" fontId="3" fillId="33" borderId="43" xfId="0" applyNumberFormat="1" applyFont="1" applyFill="1" applyBorder="1" applyAlignment="1">
      <alignment wrapText="1"/>
    </xf>
    <xf numFmtId="164" fontId="17" fillId="34" borderId="19" xfId="52" applyNumberFormat="1" applyFont="1" applyFill="1" applyBorder="1" applyAlignment="1">
      <alignment wrapText="1"/>
      <protection/>
    </xf>
    <xf numFmtId="164" fontId="18" fillId="34" borderId="19" xfId="0" applyNumberFormat="1" applyFont="1" applyFill="1" applyBorder="1" applyAlignment="1">
      <alignment wrapText="1"/>
    </xf>
    <xf numFmtId="164" fontId="10" fillId="0" borderId="13" xfId="0" applyNumberFormat="1" applyFont="1" applyFill="1" applyBorder="1" applyAlignment="1">
      <alignment wrapText="1"/>
    </xf>
    <xf numFmtId="0" fontId="18" fillId="34" borderId="44" xfId="52" applyFont="1" applyFill="1" applyBorder="1" applyAlignment="1">
      <alignment horizontal="center" wrapText="1"/>
      <protection/>
    </xf>
    <xf numFmtId="0" fontId="3" fillId="0" borderId="0" xfId="52" applyFont="1" applyAlignment="1">
      <alignment horizontal="left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3" fillId="0" borderId="45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46" xfId="52" applyFont="1" applyBorder="1" applyAlignment="1">
      <alignment horizontal="center" vertical="center" wrapText="1"/>
      <protection/>
    </xf>
    <xf numFmtId="0" fontId="3" fillId="0" borderId="47" xfId="52" applyFont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4" fontId="17" fillId="34" borderId="37" xfId="52" applyNumberFormat="1" applyFont="1" applyFill="1" applyBorder="1" applyAlignment="1">
      <alignment horizontal="center" wrapText="1"/>
      <protection/>
    </xf>
    <xf numFmtId="4" fontId="17" fillId="34" borderId="38" xfId="52" applyNumberFormat="1" applyFont="1" applyFill="1" applyBorder="1" applyAlignment="1">
      <alignment horizontal="center" wrapText="1"/>
      <protection/>
    </xf>
    <xf numFmtId="164" fontId="3" fillId="0" borderId="15" xfId="52" applyNumberFormat="1" applyFont="1" applyFill="1" applyBorder="1" applyAlignment="1">
      <alignment horizontal="center" wrapText="1"/>
      <protection/>
    </xf>
    <xf numFmtId="164" fontId="3" fillId="0" borderId="16" xfId="52" applyNumberFormat="1" applyFont="1" applyFill="1" applyBorder="1" applyAlignment="1">
      <alignment horizontal="center" wrapText="1"/>
      <protection/>
    </xf>
    <xf numFmtId="4" fontId="17" fillId="34" borderId="35" xfId="52" applyNumberFormat="1" applyFont="1" applyFill="1" applyBorder="1" applyAlignment="1">
      <alignment horizontal="center" wrapText="1"/>
      <protection/>
    </xf>
    <xf numFmtId="4" fontId="17" fillId="34" borderId="36" xfId="52" applyNumberFormat="1" applyFont="1" applyFill="1" applyBorder="1" applyAlignment="1">
      <alignment horizontal="center" wrapText="1"/>
      <protection/>
    </xf>
    <xf numFmtId="165" fontId="75" fillId="0" borderId="13" xfId="52" applyNumberFormat="1" applyFont="1" applyFill="1" applyBorder="1" applyAlignment="1">
      <alignment horizontal="center" wrapText="1"/>
      <protection/>
    </xf>
    <xf numFmtId="165" fontId="75" fillId="0" borderId="14" xfId="52" applyNumberFormat="1" applyFont="1" applyFill="1" applyBorder="1" applyAlignment="1">
      <alignment horizontal="center" wrapText="1"/>
      <protection/>
    </xf>
    <xf numFmtId="164" fontId="3" fillId="0" borderId="33" xfId="52" applyNumberFormat="1" applyFont="1" applyFill="1" applyBorder="1" applyAlignment="1">
      <alignment horizontal="center" wrapText="1"/>
      <protection/>
    </xf>
    <xf numFmtId="0" fontId="8" fillId="0" borderId="0" xfId="52" applyFont="1" applyBorder="1" applyAlignment="1">
      <alignment horizont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42" xfId="52" applyFont="1" applyBorder="1" applyAlignment="1">
      <alignment horizontal="center" vertical="center" wrapText="1"/>
      <protection/>
    </xf>
    <xf numFmtId="0" fontId="17" fillId="34" borderId="48" xfId="52" applyFont="1" applyFill="1" applyBorder="1" applyAlignment="1">
      <alignment horizontal="center" wrapText="1"/>
      <protection/>
    </xf>
    <xf numFmtId="0" fontId="17" fillId="34" borderId="49" xfId="52" applyFont="1" applyFill="1" applyBorder="1" applyAlignment="1">
      <alignment horizontal="center" wrapText="1"/>
      <protection/>
    </xf>
    <xf numFmtId="0" fontId="17" fillId="34" borderId="22" xfId="52" applyFont="1" applyFill="1" applyBorder="1" applyAlignment="1">
      <alignment horizontal="center" wrapText="1"/>
      <protection/>
    </xf>
    <xf numFmtId="0" fontId="17" fillId="34" borderId="50" xfId="52" applyFont="1" applyFill="1" applyBorder="1" applyAlignment="1">
      <alignment horizontal="center" wrapText="1"/>
      <protection/>
    </xf>
    <xf numFmtId="164" fontId="3" fillId="0" borderId="17" xfId="52" applyNumberFormat="1" applyFont="1" applyBorder="1" applyAlignment="1">
      <alignment horizontal="center" wrapText="1"/>
      <protection/>
    </xf>
    <xf numFmtId="164" fontId="22" fillId="0" borderId="19" xfId="0" applyNumberFormat="1" applyFont="1" applyBorder="1" applyAlignment="1">
      <alignment horizontal="center"/>
    </xf>
    <xf numFmtId="165" fontId="75" fillId="0" borderId="17" xfId="52" applyNumberFormat="1" applyFont="1" applyFill="1" applyBorder="1" applyAlignment="1">
      <alignment horizontal="center" wrapText="1"/>
      <protection/>
    </xf>
    <xf numFmtId="165" fontId="75" fillId="0" borderId="19" xfId="52" applyNumberFormat="1" applyFont="1" applyFill="1" applyBorder="1" applyAlignment="1">
      <alignment horizontal="center" wrapText="1"/>
      <protection/>
    </xf>
    <xf numFmtId="0" fontId="21" fillId="0" borderId="0" xfId="55" applyFont="1" applyFill="1" applyBorder="1" applyAlignment="1">
      <alignment horizontal="center" vertical="center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164" fontId="3" fillId="0" borderId="18" xfId="52" applyNumberFormat="1" applyFont="1" applyBorder="1" applyAlignment="1">
      <alignment horizontal="center" wrapText="1"/>
      <protection/>
    </xf>
    <xf numFmtId="164" fontId="3" fillId="0" borderId="20" xfId="52" applyNumberFormat="1" applyFont="1" applyBorder="1" applyAlignment="1">
      <alignment horizontal="center" wrapText="1"/>
      <protection/>
    </xf>
    <xf numFmtId="0" fontId="3" fillId="0" borderId="51" xfId="52" applyFont="1" applyBorder="1" applyAlignment="1">
      <alignment horizontal="center" vertical="center" wrapText="1"/>
      <protection/>
    </xf>
    <xf numFmtId="0" fontId="3" fillId="0" borderId="52" xfId="52" applyFont="1" applyBorder="1" applyAlignment="1">
      <alignment horizontal="center" vertical="center" wrapText="1"/>
      <protection/>
    </xf>
    <xf numFmtId="0" fontId="3" fillId="0" borderId="53" xfId="52" applyFont="1" applyBorder="1" applyAlignment="1">
      <alignment horizontal="center" vertical="center" wrapText="1"/>
      <protection/>
    </xf>
    <xf numFmtId="0" fontId="3" fillId="0" borderId="54" xfId="52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left" wrapText="1"/>
      <protection/>
    </xf>
    <xf numFmtId="164" fontId="17" fillId="34" borderId="35" xfId="52" applyNumberFormat="1" applyFont="1" applyFill="1" applyBorder="1" applyAlignment="1">
      <alignment horizontal="center" wrapText="1"/>
      <protection/>
    </xf>
    <xf numFmtId="164" fontId="17" fillId="34" borderId="36" xfId="52" applyNumberFormat="1" applyFont="1" applyFill="1" applyBorder="1" applyAlignment="1">
      <alignment horizontal="center" wrapText="1"/>
      <protection/>
    </xf>
    <xf numFmtId="164" fontId="3" fillId="33" borderId="13" xfId="52" applyNumberFormat="1" applyFont="1" applyFill="1" applyBorder="1" applyAlignment="1">
      <alignment horizontal="center" wrapText="1"/>
      <protection/>
    </xf>
    <xf numFmtId="164" fontId="3" fillId="33" borderId="14" xfId="52" applyNumberFormat="1" applyFont="1" applyFill="1" applyBorder="1" applyAlignment="1">
      <alignment horizontal="center" wrapText="1"/>
      <protection/>
    </xf>
    <xf numFmtId="164" fontId="3" fillId="33" borderId="55" xfId="52" applyNumberFormat="1" applyFont="1" applyFill="1" applyBorder="1" applyAlignment="1">
      <alignment horizontal="center" wrapText="1"/>
      <protection/>
    </xf>
    <xf numFmtId="164" fontId="3" fillId="33" borderId="42" xfId="52" applyNumberFormat="1" applyFont="1" applyFill="1" applyBorder="1" applyAlignment="1">
      <alignment horizontal="center" wrapText="1"/>
      <protection/>
    </xf>
    <xf numFmtId="165" fontId="75" fillId="0" borderId="42" xfId="52" applyNumberFormat="1" applyFont="1" applyFill="1" applyBorder="1" applyAlignment="1">
      <alignment horizontal="center" wrapText="1"/>
      <protection/>
    </xf>
    <xf numFmtId="165" fontId="75" fillId="0" borderId="47" xfId="52" applyNumberFormat="1" applyFont="1" applyFill="1" applyBorder="1" applyAlignment="1">
      <alignment horizontal="center" wrapText="1"/>
      <protection/>
    </xf>
    <xf numFmtId="164" fontId="17" fillId="34" borderId="23" xfId="52" applyNumberFormat="1" applyFont="1" applyFill="1" applyBorder="1" applyAlignment="1">
      <alignment horizontal="center" vertical="center" wrapText="1"/>
      <protection/>
    </xf>
    <xf numFmtId="164" fontId="17" fillId="34" borderId="43" xfId="52" applyNumberFormat="1" applyFont="1" applyFill="1" applyBorder="1" applyAlignment="1">
      <alignment horizontal="center" vertical="center" wrapText="1"/>
      <protection/>
    </xf>
    <xf numFmtId="4" fontId="17" fillId="34" borderId="23" xfId="52" applyNumberFormat="1" applyFont="1" applyFill="1" applyBorder="1" applyAlignment="1">
      <alignment horizontal="center" vertical="center" wrapText="1"/>
      <protection/>
    </xf>
    <xf numFmtId="4" fontId="17" fillId="34" borderId="43" xfId="52" applyNumberFormat="1" applyFont="1" applyFill="1" applyBorder="1" applyAlignment="1">
      <alignment horizontal="center" vertical="center" wrapText="1"/>
      <protection/>
    </xf>
    <xf numFmtId="4" fontId="17" fillId="34" borderId="21" xfId="52" applyNumberFormat="1" applyFont="1" applyFill="1" applyBorder="1" applyAlignment="1">
      <alignment horizontal="center" vertical="center" wrapText="1"/>
      <protection/>
    </xf>
    <xf numFmtId="4" fontId="17" fillId="34" borderId="56" xfId="52" applyNumberFormat="1" applyFont="1" applyFill="1" applyBorder="1" applyAlignment="1">
      <alignment horizontal="center" vertical="center" wrapText="1"/>
      <protection/>
    </xf>
    <xf numFmtId="0" fontId="3" fillId="0" borderId="42" xfId="52" applyFont="1" applyFill="1" applyBorder="1" applyAlignment="1">
      <alignment horizontal="center" vertical="center" wrapText="1"/>
      <protection/>
    </xf>
    <xf numFmtId="0" fontId="3" fillId="0" borderId="47" xfId="52" applyFont="1" applyFill="1" applyBorder="1" applyAlignment="1">
      <alignment horizontal="center" vertical="center" wrapText="1"/>
      <protection/>
    </xf>
    <xf numFmtId="0" fontId="3" fillId="0" borderId="54" xfId="52" applyFont="1" applyFill="1" applyBorder="1" applyAlignment="1">
      <alignment horizontal="center" vertical="center" wrapText="1"/>
      <protection/>
    </xf>
    <xf numFmtId="164" fontId="3" fillId="33" borderId="10" xfId="52" applyNumberFormat="1" applyFont="1" applyFill="1" applyBorder="1" applyAlignment="1">
      <alignment horizontal="center" vertical="center" wrapText="1"/>
      <protection/>
    </xf>
    <xf numFmtId="164" fontId="3" fillId="33" borderId="47" xfId="52" applyNumberFormat="1" applyFont="1" applyFill="1" applyBorder="1" applyAlignment="1">
      <alignment horizontal="center" vertical="center" wrapText="1"/>
      <protection/>
    </xf>
    <xf numFmtId="164" fontId="3" fillId="33" borderId="55" xfId="52" applyNumberFormat="1" applyFont="1" applyFill="1" applyBorder="1" applyAlignment="1">
      <alignment horizontal="center" vertical="center" wrapText="1"/>
      <protection/>
    </xf>
    <xf numFmtId="164" fontId="3" fillId="33" borderId="42" xfId="52" applyNumberFormat="1" applyFont="1" applyFill="1" applyBorder="1" applyAlignment="1">
      <alignment horizontal="center" vertical="center" wrapText="1"/>
      <protection/>
    </xf>
    <xf numFmtId="164" fontId="3" fillId="0" borderId="23" xfId="52" applyNumberFormat="1" applyFont="1" applyBorder="1" applyAlignment="1">
      <alignment horizontal="center" vertical="center" wrapText="1"/>
      <protection/>
    </xf>
    <xf numFmtId="0" fontId="0" fillId="0" borderId="43" xfId="0" applyBorder="1" applyAlignment="1">
      <alignment/>
    </xf>
    <xf numFmtId="165" fontId="75" fillId="33" borderId="10" xfId="52" applyNumberFormat="1" applyFont="1" applyFill="1" applyBorder="1" applyAlignment="1">
      <alignment horizontal="center" vertical="center" wrapText="1"/>
      <protection/>
    </xf>
    <xf numFmtId="165" fontId="75" fillId="33" borderId="47" xfId="52" applyNumberFormat="1" applyFont="1" applyFill="1" applyBorder="1" applyAlignment="1">
      <alignment horizontal="center" vertical="center" wrapText="1"/>
      <protection/>
    </xf>
    <xf numFmtId="165" fontId="75" fillId="33" borderId="42" xfId="52" applyNumberFormat="1" applyFont="1" applyFill="1" applyBorder="1" applyAlignment="1">
      <alignment horizontal="center" vertical="center" wrapText="1"/>
      <protection/>
    </xf>
    <xf numFmtId="0" fontId="3" fillId="0" borderId="57" xfId="52" applyFont="1" applyBorder="1" applyAlignment="1">
      <alignment horizontal="center" vertical="center" wrapText="1"/>
      <protection/>
    </xf>
    <xf numFmtId="0" fontId="17" fillId="34" borderId="48" xfId="52" applyFont="1" applyFill="1" applyBorder="1" applyAlignment="1">
      <alignment horizontal="center" vertical="center" wrapText="1"/>
      <protection/>
    </xf>
    <xf numFmtId="0" fontId="17" fillId="34" borderId="49" xfId="52" applyFont="1" applyFill="1" applyBorder="1" applyAlignment="1">
      <alignment horizontal="center" vertical="center" wrapText="1"/>
      <protection/>
    </xf>
    <xf numFmtId="0" fontId="17" fillId="34" borderId="22" xfId="52" applyFont="1" applyFill="1" applyBorder="1" applyAlignment="1">
      <alignment horizontal="center" vertical="center" wrapText="1"/>
      <protection/>
    </xf>
    <xf numFmtId="0" fontId="17" fillId="34" borderId="50" xfId="52" applyFont="1" applyFill="1" applyBorder="1" applyAlignment="1">
      <alignment horizontal="center" vertical="center" wrapText="1"/>
      <protection/>
    </xf>
    <xf numFmtId="0" fontId="3" fillId="0" borderId="45" xfId="52" applyFont="1" applyFill="1" applyBorder="1" applyAlignment="1">
      <alignment horizontal="center" vertical="center" wrapText="1"/>
      <protection/>
    </xf>
    <xf numFmtId="0" fontId="3" fillId="0" borderId="46" xfId="52" applyFont="1" applyFill="1" applyBorder="1" applyAlignment="1">
      <alignment horizontal="center" vertical="center" wrapText="1"/>
      <protection/>
    </xf>
    <xf numFmtId="0" fontId="3" fillId="0" borderId="58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71" fontId="75" fillId="33" borderId="47" xfId="52" applyNumberFormat="1" applyFont="1" applyFill="1" applyBorder="1" applyAlignment="1">
      <alignment horizontal="center" vertical="center" wrapText="1"/>
      <protection/>
    </xf>
    <xf numFmtId="171" fontId="75" fillId="33" borderId="54" xfId="52" applyNumberFormat="1" applyFont="1" applyFill="1" applyBorder="1" applyAlignment="1">
      <alignment horizontal="center" vertical="center" wrapText="1"/>
      <protection/>
    </xf>
    <xf numFmtId="164" fontId="3" fillId="0" borderId="11" xfId="52" applyNumberFormat="1" applyFont="1" applyFill="1" applyBorder="1" applyAlignment="1">
      <alignment horizontal="center" vertical="center" wrapText="1"/>
      <protection/>
    </xf>
    <xf numFmtId="164" fontId="3" fillId="0" borderId="59" xfId="52" applyNumberFormat="1" applyFont="1" applyFill="1" applyBorder="1" applyAlignment="1">
      <alignment horizontal="center" vertical="center" wrapText="1"/>
      <protection/>
    </xf>
    <xf numFmtId="164" fontId="3" fillId="0" borderId="60" xfId="52" applyNumberFormat="1" applyFont="1" applyFill="1" applyBorder="1" applyAlignment="1">
      <alignment horizontal="center" vertical="center" wrapText="1"/>
      <protection/>
    </xf>
    <xf numFmtId="164" fontId="3" fillId="0" borderId="21" xfId="52" applyNumberFormat="1" applyFont="1" applyBorder="1" applyAlignment="1">
      <alignment horizontal="center" vertical="center" wrapText="1"/>
      <protection/>
    </xf>
    <xf numFmtId="164" fontId="3" fillId="0" borderId="56" xfId="52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up\SrvDocsUp\Economist\&#1054;&#1041;&#1065;&#1040;&#1071;\2021%20&#1075;&#1086;&#1076;\&#1047;&#1072;&#1090;&#1088;&#1072;&#1090;&#1099;%20&#1062;&#1042;&#1042;%202021\&#1056;&#1040;&#1057;&#1064;&#1048;&#1060;&#1056;&#1054;&#1042;&#1050;&#1040;%20%202021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 "/>
      <sheetName val="2 мес. "/>
      <sheetName val="Март "/>
      <sheetName val="3 мес. "/>
      <sheetName val="Апрель "/>
      <sheetName val="4 мес. "/>
      <sheetName val="Май "/>
      <sheetName val="5 мес. "/>
      <sheetName val="Июнь "/>
      <sheetName val="6 мес. "/>
      <sheetName val="Июль "/>
      <sheetName val="7 мес. "/>
      <sheetName val="7 мес. (еслиVфакт.равен плану)"/>
      <sheetName val="Август "/>
      <sheetName val="8 мес. "/>
      <sheetName val="Сентябрь "/>
      <sheetName val="9 мес. "/>
      <sheetName val="Октябрь "/>
      <sheetName val="10 мес. "/>
      <sheetName val="Ноябрь "/>
      <sheetName val="11 мес. "/>
      <sheetName val="Декабрь "/>
      <sheetName val="12 мес. "/>
    </sheetNames>
    <sheetDataSet>
      <sheetData sheetId="17">
        <row r="9">
          <cell r="C9">
            <v>32270.13</v>
          </cell>
          <cell r="E9">
            <v>34480.958</v>
          </cell>
          <cell r="H9">
            <v>2102.526</v>
          </cell>
          <cell r="J9">
            <v>2022.4720000000002</v>
          </cell>
        </row>
        <row r="10">
          <cell r="H10">
            <v>284.616</v>
          </cell>
          <cell r="J10">
            <v>146.43400000000003</v>
          </cell>
        </row>
        <row r="11">
          <cell r="C11">
            <v>524.5640000000001</v>
          </cell>
          <cell r="E11">
            <v>354.5618</v>
          </cell>
          <cell r="H11">
            <v>389.27699999999993</v>
          </cell>
          <cell r="J11">
            <v>283.236</v>
          </cell>
        </row>
        <row r="17">
          <cell r="C17">
            <v>10967.79</v>
          </cell>
          <cell r="E17">
            <v>9634.67</v>
          </cell>
          <cell r="H17">
            <v>11398.675000000001</v>
          </cell>
          <cell r="J17">
            <v>9215.867</v>
          </cell>
        </row>
        <row r="18">
          <cell r="C18">
            <v>0</v>
          </cell>
          <cell r="E18">
            <v>611.23</v>
          </cell>
          <cell r="H18">
            <v>0</v>
          </cell>
          <cell r="J18">
            <v>513.31</v>
          </cell>
        </row>
        <row r="20">
          <cell r="C20">
            <v>2412.913</v>
          </cell>
          <cell r="E20">
            <v>2054.844</v>
          </cell>
          <cell r="H20">
            <v>2507.709</v>
          </cell>
          <cell r="J20">
            <v>2016.156</v>
          </cell>
        </row>
        <row r="21">
          <cell r="C21">
            <v>0</v>
          </cell>
          <cell r="E21">
            <v>139.66</v>
          </cell>
          <cell r="H21">
            <v>0</v>
          </cell>
          <cell r="J21">
            <v>116.69</v>
          </cell>
        </row>
        <row r="22">
          <cell r="C22">
            <v>2002.975</v>
          </cell>
          <cell r="E22">
            <v>4604.913</v>
          </cell>
          <cell r="H22">
            <v>724.2939999999999</v>
          </cell>
          <cell r="J22">
            <v>1034.8269999999998</v>
          </cell>
        </row>
        <row r="23">
          <cell r="C23">
            <v>1.6709999999999998</v>
          </cell>
          <cell r="E23">
            <v>2.3970000000000002</v>
          </cell>
          <cell r="H23">
            <v>3.5460000000000007</v>
          </cell>
          <cell r="J23">
            <v>1.342</v>
          </cell>
        </row>
        <row r="28">
          <cell r="C28">
            <v>5386.4710000000005</v>
          </cell>
          <cell r="E28">
            <v>4830.022000000001</v>
          </cell>
          <cell r="H28">
            <v>1844.5089999999996</v>
          </cell>
          <cell r="J28">
            <v>1671.368</v>
          </cell>
        </row>
        <row r="29">
          <cell r="C29">
            <v>0</v>
          </cell>
          <cell r="E29">
            <v>432.553</v>
          </cell>
          <cell r="H29">
            <v>0</v>
          </cell>
          <cell r="J29">
            <v>250.26299999999998</v>
          </cell>
        </row>
        <row r="30">
          <cell r="C30">
            <v>1185.0240000000001</v>
          </cell>
          <cell r="E30">
            <v>1046.7640000000001</v>
          </cell>
          <cell r="H30">
            <v>405.7920000000001</v>
          </cell>
          <cell r="J30">
            <v>362.4640000000001</v>
          </cell>
        </row>
        <row r="31">
          <cell r="C31">
            <v>0</v>
          </cell>
          <cell r="E31">
            <v>105.859</v>
          </cell>
          <cell r="H31">
            <v>0</v>
          </cell>
          <cell r="J31">
            <v>64.595</v>
          </cell>
        </row>
        <row r="32">
          <cell r="C32">
            <v>1012.9479999999999</v>
          </cell>
          <cell r="E32">
            <v>1127.7069999999999</v>
          </cell>
          <cell r="H32">
            <v>355.8959999999999</v>
          </cell>
          <cell r="J32">
            <v>319.12800000000004</v>
          </cell>
        </row>
        <row r="33">
          <cell r="C33">
            <v>7325.376000000002</v>
          </cell>
          <cell r="E33">
            <v>10936.881000000001</v>
          </cell>
          <cell r="H33">
            <v>1065.729</v>
          </cell>
          <cell r="J33">
            <v>1436.8570000000002</v>
          </cell>
        </row>
        <row r="45">
          <cell r="C45">
            <v>5735.502000000001</v>
          </cell>
          <cell r="E45">
            <v>8177.585</v>
          </cell>
          <cell r="H45">
            <v>478.399</v>
          </cell>
          <cell r="J45">
            <v>385.7950000000001</v>
          </cell>
        </row>
        <row r="71">
          <cell r="C71">
            <v>2552.684</v>
          </cell>
          <cell r="E71">
            <v>2120.5330000000004</v>
          </cell>
          <cell r="H71">
            <v>921.4289999999999</v>
          </cell>
          <cell r="J71">
            <v>662.7909999999999</v>
          </cell>
        </row>
        <row r="72">
          <cell r="C72">
            <v>0</v>
          </cell>
          <cell r="E72">
            <v>146.857</v>
          </cell>
          <cell r="H72">
            <v>0</v>
          </cell>
          <cell r="J72">
            <v>41.881</v>
          </cell>
        </row>
        <row r="73">
          <cell r="C73">
            <v>561.591</v>
          </cell>
          <cell r="E73">
            <v>467.734</v>
          </cell>
          <cell r="H73">
            <v>202.716</v>
          </cell>
          <cell r="J73">
            <v>146.191</v>
          </cell>
        </row>
        <row r="74">
          <cell r="C74">
            <v>0</v>
          </cell>
          <cell r="E74">
            <v>34.933</v>
          </cell>
          <cell r="H74">
            <v>0</v>
          </cell>
          <cell r="J74">
            <v>9.86</v>
          </cell>
        </row>
        <row r="75">
          <cell r="C75">
            <v>0.94</v>
          </cell>
          <cell r="E75">
            <v>0.8199999999999998</v>
          </cell>
          <cell r="H75">
            <v>0.31200000000000006</v>
          </cell>
          <cell r="J75">
            <v>0.274</v>
          </cell>
        </row>
        <row r="76">
          <cell r="C76">
            <v>331.94250014461426</v>
          </cell>
          <cell r="E76">
            <v>332.857</v>
          </cell>
          <cell r="H76">
            <v>109.637</v>
          </cell>
          <cell r="J76">
            <v>109.329</v>
          </cell>
        </row>
        <row r="88">
          <cell r="C88">
            <v>1.02</v>
          </cell>
          <cell r="E88">
            <v>1.112</v>
          </cell>
          <cell r="H88">
            <v>0.34099999999999997</v>
          </cell>
          <cell r="J88">
            <v>0.371</v>
          </cell>
        </row>
        <row r="102">
          <cell r="C102">
            <v>1918.8980000000001</v>
          </cell>
          <cell r="E102">
            <v>1344.8609999999999</v>
          </cell>
          <cell r="H102">
            <v>597.2909999999999</v>
          </cell>
          <cell r="J102">
            <v>425.35999999999996</v>
          </cell>
        </row>
        <row r="103">
          <cell r="C103">
            <v>0</v>
          </cell>
          <cell r="E103">
            <v>174.821</v>
          </cell>
          <cell r="H103">
            <v>0</v>
          </cell>
          <cell r="J103">
            <v>54.441</v>
          </cell>
        </row>
        <row r="104">
          <cell r="C104">
            <v>422.1575</v>
          </cell>
          <cell r="E104">
            <v>290.331</v>
          </cell>
          <cell r="H104">
            <v>131.405</v>
          </cell>
          <cell r="J104">
            <v>91.962</v>
          </cell>
        </row>
        <row r="105">
          <cell r="C105">
            <v>0</v>
          </cell>
          <cell r="E105">
            <v>44.479</v>
          </cell>
          <cell r="H105">
            <v>0</v>
          </cell>
          <cell r="J105">
            <v>13.876</v>
          </cell>
        </row>
        <row r="106">
          <cell r="C106">
            <v>3.999</v>
          </cell>
          <cell r="E106">
            <v>4.102</v>
          </cell>
          <cell r="H106">
            <v>1.333</v>
          </cell>
          <cell r="J106">
            <v>1.367</v>
          </cell>
        </row>
        <row r="107">
          <cell r="C107">
            <v>109.3325</v>
          </cell>
          <cell r="E107">
            <v>248.27200000000002</v>
          </cell>
          <cell r="H107">
            <v>36.542</v>
          </cell>
          <cell r="J107">
            <v>95.4881</v>
          </cell>
        </row>
        <row r="131">
          <cell r="C131">
            <v>4043.085</v>
          </cell>
          <cell r="E131">
            <v>2552.622031</v>
          </cell>
          <cell r="H131">
            <v>2115.555</v>
          </cell>
          <cell r="J131">
            <v>1349.345705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2:M62"/>
  <sheetViews>
    <sheetView view="pageBreakPreview" zoomScale="61" zoomScaleSheetLayoutView="61" workbookViewId="0" topLeftCell="A4">
      <selection activeCell="E9" sqref="E9:F9"/>
    </sheetView>
  </sheetViews>
  <sheetFormatPr defaultColWidth="9.140625" defaultRowHeight="15"/>
  <cols>
    <col min="1" max="1" width="10.7109375" style="5" customWidth="1"/>
    <col min="2" max="2" width="85.28125" style="5" customWidth="1"/>
    <col min="3" max="3" width="19.421875" style="33" customWidth="1"/>
    <col min="4" max="4" width="14.57421875" style="33" customWidth="1"/>
    <col min="5" max="5" width="19.00390625" style="28" customWidth="1" collapsed="1"/>
    <col min="6" max="6" width="15.57421875" style="28" customWidth="1"/>
    <col min="7" max="7" width="19.7109375" style="28" customWidth="1"/>
    <col min="8" max="8" width="13.8515625" style="28" customWidth="1"/>
    <col min="9" max="9" width="17.7109375" style="28" customWidth="1"/>
    <col min="10" max="10" width="14.00390625" style="28" customWidth="1"/>
    <col min="11" max="11" width="22.28125" style="107" customWidth="1"/>
    <col min="12" max="12" width="10.7109375" style="5" customWidth="1"/>
    <col min="13" max="16384" width="9.140625" style="5" customWidth="1"/>
  </cols>
  <sheetData>
    <row r="1" ht="4.5" customHeight="1"/>
    <row r="2" spans="1:11" s="6" customFormat="1" ht="29.25" customHeight="1">
      <c r="A2" s="202" t="s">
        <v>87</v>
      </c>
      <c r="B2" s="202"/>
      <c r="C2" s="202"/>
      <c r="D2" s="202"/>
      <c r="E2" s="202"/>
      <c r="F2" s="202"/>
      <c r="G2" s="202"/>
      <c r="H2" s="202"/>
      <c r="I2" s="202"/>
      <c r="J2" s="202"/>
      <c r="K2" s="108"/>
    </row>
    <row r="3" spans="1:11" s="7" customFormat="1" ht="33.75" customHeight="1">
      <c r="A3" s="185" t="s">
        <v>75</v>
      </c>
      <c r="B3" s="185"/>
      <c r="C3" s="185"/>
      <c r="D3" s="185"/>
      <c r="E3" s="185"/>
      <c r="F3" s="185"/>
      <c r="G3" s="185"/>
      <c r="H3" s="185"/>
      <c r="I3" s="185"/>
      <c r="J3" s="185"/>
      <c r="K3" s="109"/>
    </row>
    <row r="4" spans="1:12" s="27" customFormat="1" ht="33" customHeight="1">
      <c r="A4" s="214" t="s">
        <v>93</v>
      </c>
      <c r="B4" s="214"/>
      <c r="C4" s="214"/>
      <c r="D4" s="214"/>
      <c r="E4" s="214"/>
      <c r="F4" s="214"/>
      <c r="G4" s="214"/>
      <c r="H4" s="214"/>
      <c r="I4" s="214"/>
      <c r="J4" s="214"/>
      <c r="K4" s="110"/>
      <c r="L4" s="21"/>
    </row>
    <row r="5" spans="1:13" s="8" customFormat="1" ht="23.25" customHeight="1">
      <c r="A5" s="186" t="s">
        <v>86</v>
      </c>
      <c r="B5" s="186"/>
      <c r="C5" s="186"/>
      <c r="D5" s="186"/>
      <c r="E5" s="186"/>
      <c r="F5" s="186"/>
      <c r="G5" s="186"/>
      <c r="H5" s="186"/>
      <c r="I5" s="186"/>
      <c r="J5" s="186"/>
      <c r="K5" s="111"/>
      <c r="L5" s="21"/>
      <c r="M5" s="21"/>
    </row>
    <row r="6" spans="1:13" s="8" customFormat="1" ht="36" customHeight="1">
      <c r="A6" s="186" t="s">
        <v>99</v>
      </c>
      <c r="B6" s="186"/>
      <c r="C6" s="186"/>
      <c r="D6" s="186"/>
      <c r="E6" s="186"/>
      <c r="F6" s="186"/>
      <c r="G6" s="186"/>
      <c r="H6" s="186"/>
      <c r="I6" s="186"/>
      <c r="J6" s="186"/>
      <c r="K6" s="111"/>
      <c r="L6" s="21"/>
      <c r="M6" s="21"/>
    </row>
    <row r="7" spans="1:12" s="6" customFormat="1" ht="18" customHeight="1" thickBot="1">
      <c r="A7" s="1"/>
      <c r="B7" s="1"/>
      <c r="C7" s="34"/>
      <c r="D7" s="34"/>
      <c r="E7" s="29"/>
      <c r="F7" s="29"/>
      <c r="G7" s="29"/>
      <c r="H7" s="29"/>
      <c r="I7" s="29"/>
      <c r="J7" s="30" t="s">
        <v>84</v>
      </c>
      <c r="K7" s="108"/>
      <c r="L7" s="21"/>
    </row>
    <row r="8" spans="1:11" s="9" customFormat="1" ht="26.25" customHeight="1">
      <c r="A8" s="187" t="s">
        <v>0</v>
      </c>
      <c r="B8" s="189" t="s">
        <v>1</v>
      </c>
      <c r="C8" s="206" t="s">
        <v>83</v>
      </c>
      <c r="D8" s="207"/>
      <c r="E8" s="218" t="str">
        <f>A6</f>
        <v>за 9 місяців 2021 року</v>
      </c>
      <c r="F8" s="219"/>
      <c r="G8" s="219"/>
      <c r="H8" s="219"/>
      <c r="I8" s="219"/>
      <c r="J8" s="220"/>
      <c r="K8" s="112"/>
    </row>
    <row r="9" spans="1:11" s="9" customFormat="1" ht="39" customHeight="1">
      <c r="A9" s="188"/>
      <c r="B9" s="190"/>
      <c r="C9" s="208"/>
      <c r="D9" s="209"/>
      <c r="E9" s="203" t="s">
        <v>90</v>
      </c>
      <c r="F9" s="204"/>
      <c r="G9" s="205" t="s">
        <v>78</v>
      </c>
      <c r="H9" s="190"/>
      <c r="I9" s="190" t="s">
        <v>80</v>
      </c>
      <c r="J9" s="221"/>
      <c r="K9" s="112"/>
    </row>
    <row r="10" spans="1:11" s="9" customFormat="1" ht="24" customHeight="1">
      <c r="A10" s="188"/>
      <c r="B10" s="191"/>
      <c r="C10" s="125" t="s">
        <v>76</v>
      </c>
      <c r="D10" s="126" t="s">
        <v>89</v>
      </c>
      <c r="E10" s="36" t="s">
        <v>77</v>
      </c>
      <c r="F10" s="37" t="s">
        <v>65</v>
      </c>
      <c r="G10" s="40" t="s">
        <v>79</v>
      </c>
      <c r="H10" s="37" t="s">
        <v>65</v>
      </c>
      <c r="I10" s="40" t="s">
        <v>79</v>
      </c>
      <c r="J10" s="42" t="s">
        <v>65</v>
      </c>
      <c r="K10" s="112"/>
    </row>
    <row r="11" spans="1:11" s="10" customFormat="1" ht="20.25" customHeight="1" thickBot="1">
      <c r="A11" s="26">
        <v>1</v>
      </c>
      <c r="B11" s="44">
        <v>2</v>
      </c>
      <c r="C11" s="127">
        <v>3</v>
      </c>
      <c r="D11" s="128">
        <v>4</v>
      </c>
      <c r="E11" s="38">
        <v>5</v>
      </c>
      <c r="F11" s="39">
        <v>6</v>
      </c>
      <c r="G11" s="41">
        <v>7</v>
      </c>
      <c r="H11" s="39">
        <v>8</v>
      </c>
      <c r="I11" s="41">
        <v>9</v>
      </c>
      <c r="J11" s="43">
        <v>10</v>
      </c>
      <c r="K11" s="113"/>
    </row>
    <row r="12" spans="1:12" s="11" customFormat="1" ht="31.5" customHeight="1">
      <c r="A12" s="25">
        <v>1</v>
      </c>
      <c r="B12" s="45" t="s">
        <v>57</v>
      </c>
      <c r="C12" s="129">
        <f aca="true" t="shared" si="0" ref="C12:J12">C13+C18+C19+C24</f>
        <v>84119.814</v>
      </c>
      <c r="D12" s="130">
        <f t="shared" si="0"/>
        <v>15.604386378223563</v>
      </c>
      <c r="E12" s="78">
        <f>E13+E18+E19+E24</f>
        <v>63089.86200000001</v>
      </c>
      <c r="F12" s="63">
        <f t="shared" si="0"/>
        <v>15.604386749227386</v>
      </c>
      <c r="G12" s="78">
        <f>G13+G18+G19+G24</f>
        <v>70363.01980000001</v>
      </c>
      <c r="H12" s="63">
        <f t="shared" si="0"/>
        <v>27.564997459665033</v>
      </c>
      <c r="I12" s="62">
        <f>I13+I18+I19+I24</f>
        <v>7273.157799999996</v>
      </c>
      <c r="J12" s="64">
        <f t="shared" si="0"/>
        <v>11.96061071043765</v>
      </c>
      <c r="K12" s="114">
        <f>G12-E12</f>
        <v>7273.157800000001</v>
      </c>
      <c r="L12" s="161">
        <f>H12-F12</f>
        <v>11.960610710437647</v>
      </c>
    </row>
    <row r="13" spans="1:11" s="11" customFormat="1" ht="31.5" customHeight="1">
      <c r="A13" s="16" t="s">
        <v>2</v>
      </c>
      <c r="B13" s="46" t="s">
        <v>58</v>
      </c>
      <c r="C13" s="131">
        <f aca="true" t="shared" si="1" ref="C13:J13">C14+C15+C16+C17</f>
        <v>43726.259000000005</v>
      </c>
      <c r="D13" s="132">
        <f t="shared" si="1"/>
        <v>8.11130467205117</v>
      </c>
      <c r="E13" s="79">
        <f>E14+E15+E16+E17</f>
        <v>32794.694</v>
      </c>
      <c r="F13" s="67">
        <f t="shared" si="1"/>
        <v>8.111304610217198</v>
      </c>
      <c r="G13" s="79">
        <f>G14+G15+G16+G17</f>
        <v>34835.5198</v>
      </c>
      <c r="H13" s="67">
        <f t="shared" si="1"/>
        <v>13.646955709440869</v>
      </c>
      <c r="I13" s="66">
        <f t="shared" si="1"/>
        <v>2040.8257999999976</v>
      </c>
      <c r="J13" s="68">
        <f t="shared" si="1"/>
        <v>5.535651099223672</v>
      </c>
      <c r="K13" s="115"/>
    </row>
    <row r="14" spans="1:11" s="11" customFormat="1" ht="31.5" customHeight="1">
      <c r="A14" s="17" t="s">
        <v>3</v>
      </c>
      <c r="B14" s="47" t="s">
        <v>4</v>
      </c>
      <c r="C14" s="133">
        <v>43026.838</v>
      </c>
      <c r="D14" s="134">
        <f>C14/$C$54</f>
        <v>7.981560738891219</v>
      </c>
      <c r="E14" s="80">
        <f>'[1]9 мес. '!$C$9</f>
        <v>32270.13</v>
      </c>
      <c r="F14" s="70">
        <f>E14/$E$54</f>
        <v>7.981561109895043</v>
      </c>
      <c r="G14" s="80">
        <f>'[1]9 мес. '!$E$9</f>
        <v>34480.958</v>
      </c>
      <c r="H14" s="70">
        <f>G14/$G$54</f>
        <v>13.508054690921846</v>
      </c>
      <c r="I14" s="71">
        <f>G14-E14</f>
        <v>2210.8279999999977</v>
      </c>
      <c r="J14" s="72">
        <f>H14-F14</f>
        <v>5.526493581026802</v>
      </c>
      <c r="K14" s="115"/>
    </row>
    <row r="15" spans="1:11" s="11" customFormat="1" ht="71.25" customHeight="1">
      <c r="A15" s="17" t="s">
        <v>5</v>
      </c>
      <c r="B15" s="48" t="s">
        <v>72</v>
      </c>
      <c r="C15" s="135">
        <v>0</v>
      </c>
      <c r="D15" s="136">
        <f>C15/$C$54</f>
        <v>0</v>
      </c>
      <c r="E15" s="98">
        <v>0</v>
      </c>
      <c r="F15" s="99">
        <f>E15/$E$54</f>
        <v>0</v>
      </c>
      <c r="G15" s="98">
        <v>0</v>
      </c>
      <c r="H15" s="99">
        <f>G15/$G$54</f>
        <v>0</v>
      </c>
      <c r="I15" s="100">
        <f>G15-E15</f>
        <v>0</v>
      </c>
      <c r="J15" s="101">
        <f>H15-F15</f>
        <v>0</v>
      </c>
      <c r="K15" s="115"/>
    </row>
    <row r="16" spans="1:11" s="11" customFormat="1" ht="31.5" customHeight="1">
      <c r="A16" s="17" t="s">
        <v>6</v>
      </c>
      <c r="B16" s="47" t="s">
        <v>7</v>
      </c>
      <c r="C16" s="133">
        <v>699.421</v>
      </c>
      <c r="D16" s="134">
        <f>C16/$C$54</f>
        <v>0.1297439331599509</v>
      </c>
      <c r="E16" s="80">
        <f>'[1]9 мес. '!$C$11</f>
        <v>524.5640000000001</v>
      </c>
      <c r="F16" s="70">
        <f>E16/$E$54</f>
        <v>0.129743500322155</v>
      </c>
      <c r="G16" s="80">
        <f>'[1]9 мес. '!$E$11</f>
        <v>354.5618</v>
      </c>
      <c r="H16" s="70">
        <f>G16/$G$54</f>
        <v>0.13890101851902414</v>
      </c>
      <c r="I16" s="71">
        <f>G16-E16</f>
        <v>-170.00220000000007</v>
      </c>
      <c r="J16" s="72">
        <f aca="true" t="shared" si="2" ref="J16:J42">H16-F16</f>
        <v>0.009157518196869135</v>
      </c>
      <c r="K16" s="115"/>
    </row>
    <row r="17" spans="1:11" s="12" customFormat="1" ht="50.25" customHeight="1">
      <c r="A17" s="17" t="s">
        <v>8</v>
      </c>
      <c r="B17" s="47" t="s">
        <v>9</v>
      </c>
      <c r="C17" s="135">
        <v>0</v>
      </c>
      <c r="D17" s="136">
        <f>C17/$C$54</f>
        <v>0</v>
      </c>
      <c r="E17" s="103">
        <v>0</v>
      </c>
      <c r="F17" s="88">
        <f>E17/$E$54</f>
        <v>0</v>
      </c>
      <c r="G17" s="103">
        <v>0</v>
      </c>
      <c r="H17" s="88">
        <f>G17/$G$54</f>
        <v>0</v>
      </c>
      <c r="I17" s="87">
        <f>G17-E17</f>
        <v>0</v>
      </c>
      <c r="J17" s="89">
        <f t="shared" si="2"/>
        <v>0</v>
      </c>
      <c r="K17" s="114"/>
    </row>
    <row r="18" spans="1:12" s="11" customFormat="1" ht="30" customHeight="1">
      <c r="A18" s="16" t="s">
        <v>10</v>
      </c>
      <c r="B18" s="46" t="s">
        <v>11</v>
      </c>
      <c r="C18" s="131">
        <v>14623.719</v>
      </c>
      <c r="D18" s="132">
        <f>C18/$C$54</f>
        <v>2.7127278427240586</v>
      </c>
      <c r="E18" s="79">
        <f>'[1]9 мес. '!$C$17</f>
        <v>10967.79</v>
      </c>
      <c r="F18" s="67">
        <f>E18/$E$54</f>
        <v>2.712728028225971</v>
      </c>
      <c r="G18" s="79">
        <f>'[1]9 мес. '!$E$17</f>
        <v>9634.67</v>
      </c>
      <c r="H18" s="67">
        <f>G18/$G$54</f>
        <v>3.7744209220922453</v>
      </c>
      <c r="I18" s="73">
        <f>G18-E18</f>
        <v>-1333.1200000000008</v>
      </c>
      <c r="J18" s="68">
        <f t="shared" si="2"/>
        <v>1.0616928938662742</v>
      </c>
      <c r="K18" s="114">
        <f>G18-E18</f>
        <v>-1333.1200000000008</v>
      </c>
      <c r="L18" s="161">
        <f>H18-F18</f>
        <v>1.0616928938662742</v>
      </c>
    </row>
    <row r="19" spans="1:12" s="11" customFormat="1" ht="31.5" customHeight="1">
      <c r="A19" s="16" t="s">
        <v>12</v>
      </c>
      <c r="B19" s="46" t="s">
        <v>59</v>
      </c>
      <c r="C19" s="131">
        <f aca="true" t="shared" si="3" ref="C19:J19">C20+C21+C22+C23</f>
        <v>5890.079</v>
      </c>
      <c r="D19" s="132">
        <f t="shared" si="3"/>
        <v>1.0926209194216794</v>
      </c>
      <c r="E19" s="79">
        <f>E20+E21+E22+E23</f>
        <v>4417.559</v>
      </c>
      <c r="F19" s="67">
        <f t="shared" si="3"/>
        <v>1.0926208575877085</v>
      </c>
      <c r="G19" s="79">
        <f>G20+G21+G22+G23</f>
        <v>7413.044</v>
      </c>
      <c r="H19" s="67">
        <f t="shared" si="3"/>
        <v>2.904089955337379</v>
      </c>
      <c r="I19" s="66">
        <f t="shared" si="3"/>
        <v>2995.4849999999997</v>
      </c>
      <c r="J19" s="68">
        <f t="shared" si="3"/>
        <v>1.8114690977496708</v>
      </c>
      <c r="K19" s="114">
        <f>G19-E19</f>
        <v>2995.4849999999997</v>
      </c>
      <c r="L19" s="161">
        <f>H19-F19</f>
        <v>1.8114690977496704</v>
      </c>
    </row>
    <row r="20" spans="1:11" s="11" customFormat="1" ht="50.25" customHeight="1">
      <c r="A20" s="17" t="s">
        <v>13</v>
      </c>
      <c r="B20" s="47" t="s">
        <v>74</v>
      </c>
      <c r="C20" s="133">
        <v>3217.218</v>
      </c>
      <c r="D20" s="134">
        <f aca="true" t="shared" si="4" ref="D20:D29">C20/$C$54</f>
        <v>0.5968000920089486</v>
      </c>
      <c r="E20" s="80">
        <f>'[1]9 мес. '!$C$20</f>
        <v>2412.913</v>
      </c>
      <c r="F20" s="70">
        <f>E20/$E$54</f>
        <v>0.5967999683410069</v>
      </c>
      <c r="G20" s="80">
        <f>'[1]9 мес. '!$E$20</f>
        <v>2054.844</v>
      </c>
      <c r="H20" s="70">
        <f aca="true" t="shared" si="5" ref="H20:H42">G20/$G$54</f>
        <v>0.8049934440137253</v>
      </c>
      <c r="I20" s="71">
        <f>G20-E20</f>
        <v>-358.06899999999996</v>
      </c>
      <c r="J20" s="72">
        <f t="shared" si="2"/>
        <v>0.2081934756727184</v>
      </c>
      <c r="K20" s="116"/>
    </row>
    <row r="21" spans="1:11" s="11" customFormat="1" ht="27.75" customHeight="1">
      <c r="A21" s="17" t="s">
        <v>14</v>
      </c>
      <c r="B21" s="47" t="s">
        <v>15</v>
      </c>
      <c r="C21" s="133">
        <v>2670.633</v>
      </c>
      <c r="D21" s="134">
        <f t="shared" si="4"/>
        <v>0.49540752915162556</v>
      </c>
      <c r="E21" s="80">
        <f>'[1]9 мес. '!$C$22</f>
        <v>2002.975</v>
      </c>
      <c r="F21" s="70">
        <f>E21/$E$54</f>
        <v>0.4954075909855964</v>
      </c>
      <c r="G21" s="80">
        <f>'[1]9 мес. '!$E$22</f>
        <v>4604.913</v>
      </c>
      <c r="H21" s="70">
        <f t="shared" si="5"/>
        <v>1.803993283798466</v>
      </c>
      <c r="I21" s="71">
        <f aca="true" t="shared" si="6" ref="I21:J50">G21-E21</f>
        <v>2601.9379999999996</v>
      </c>
      <c r="J21" s="72">
        <f t="shared" si="2"/>
        <v>1.3085856928128696</v>
      </c>
      <c r="K21" s="115"/>
    </row>
    <row r="22" spans="1:11" s="13" customFormat="1" ht="27.75" customHeight="1">
      <c r="A22" s="18" t="s">
        <v>55</v>
      </c>
      <c r="B22" s="49" t="s">
        <v>56</v>
      </c>
      <c r="C22" s="137">
        <v>0</v>
      </c>
      <c r="D22" s="138">
        <f t="shared" si="4"/>
        <v>0</v>
      </c>
      <c r="E22" s="102">
        <v>0</v>
      </c>
      <c r="F22" s="84">
        <f>E22/$E$54</f>
        <v>0</v>
      </c>
      <c r="G22" s="102">
        <v>0</v>
      </c>
      <c r="H22" s="84">
        <f t="shared" si="5"/>
        <v>0</v>
      </c>
      <c r="I22" s="83">
        <f t="shared" si="6"/>
        <v>0</v>
      </c>
      <c r="J22" s="85">
        <f t="shared" si="2"/>
        <v>0</v>
      </c>
      <c r="K22" s="114"/>
    </row>
    <row r="23" spans="1:11" s="11" customFormat="1" ht="27.75" customHeight="1">
      <c r="A23" s="17" t="s">
        <v>16</v>
      </c>
      <c r="B23" s="47" t="s">
        <v>17</v>
      </c>
      <c r="C23" s="133">
        <v>2.228</v>
      </c>
      <c r="D23" s="134">
        <f t="shared" si="4"/>
        <v>0.00041329826110507207</v>
      </c>
      <c r="E23" s="80">
        <f>'[1]9 мес. '!$C$23+'[1]9 мес. '!$C$18+'[1]9 мес. '!$C$21</f>
        <v>1.6709999999999998</v>
      </c>
      <c r="F23" s="70">
        <f>E23/$E$54</f>
        <v>0.00041329826110507196</v>
      </c>
      <c r="G23" s="80">
        <f>'[1]9 мес. '!$E$23+'[1]9 мес. '!$E$18+'[1]9 мес. '!$E$21</f>
        <v>753.287</v>
      </c>
      <c r="H23" s="70">
        <f t="shared" si="5"/>
        <v>0.2951032275251878</v>
      </c>
      <c r="I23" s="71">
        <f t="shared" si="6"/>
        <v>751.616</v>
      </c>
      <c r="J23" s="72">
        <f t="shared" si="2"/>
        <v>0.2946899292640827</v>
      </c>
      <c r="K23" s="115"/>
    </row>
    <row r="24" spans="1:12" s="11" customFormat="1" ht="31.5" customHeight="1">
      <c r="A24" s="16" t="s">
        <v>18</v>
      </c>
      <c r="B24" s="46" t="s">
        <v>60</v>
      </c>
      <c r="C24" s="139">
        <f aca="true" t="shared" si="7" ref="C24:J24">SUM(C25:C29)</f>
        <v>19879.757</v>
      </c>
      <c r="D24" s="140">
        <f t="shared" si="7"/>
        <v>3.6877329440266533</v>
      </c>
      <c r="E24" s="81">
        <f t="shared" si="7"/>
        <v>14909.819000000003</v>
      </c>
      <c r="F24" s="162">
        <f t="shared" si="7"/>
        <v>3.6877332531965075</v>
      </c>
      <c r="G24" s="81">
        <f>SUM(G25:G29)</f>
        <v>18479.786000000004</v>
      </c>
      <c r="H24" s="76">
        <f t="shared" si="7"/>
        <v>7.23953087279454</v>
      </c>
      <c r="I24" s="74">
        <f t="shared" si="7"/>
        <v>3569.9669999999996</v>
      </c>
      <c r="J24" s="77">
        <f t="shared" si="7"/>
        <v>3.551797619598033</v>
      </c>
      <c r="K24" s="114">
        <f>G24-E24</f>
        <v>3569.9670000000006</v>
      </c>
      <c r="L24" s="161">
        <f>H24-F24</f>
        <v>3.5517976195980325</v>
      </c>
    </row>
    <row r="25" spans="1:11" s="11" customFormat="1" ht="27.75" customHeight="1">
      <c r="A25" s="17" t="s">
        <v>19</v>
      </c>
      <c r="B25" s="47" t="s">
        <v>20</v>
      </c>
      <c r="C25" s="141">
        <v>7181.962</v>
      </c>
      <c r="D25" s="134">
        <f t="shared" si="4"/>
        <v>1.3322676866798497</v>
      </c>
      <c r="E25" s="82">
        <f>'[1]9 мес. '!$C$28</f>
        <v>5386.4710000000005</v>
      </c>
      <c r="F25" s="163">
        <f>E25/$E$54</f>
        <v>1.332267563011908</v>
      </c>
      <c r="G25" s="82">
        <f>'[1]9 мес. '!$E$28</f>
        <v>4830.022000000001</v>
      </c>
      <c r="H25" s="70">
        <f t="shared" si="5"/>
        <v>1.8921806445852152</v>
      </c>
      <c r="I25" s="71">
        <f t="shared" si="6"/>
        <v>-556.4489999999996</v>
      </c>
      <c r="J25" s="72">
        <f t="shared" si="2"/>
        <v>0.5599130815733071</v>
      </c>
      <c r="K25" s="114"/>
    </row>
    <row r="26" spans="1:11" s="11" customFormat="1" ht="50.25" customHeight="1">
      <c r="A26" s="17" t="s">
        <v>21</v>
      </c>
      <c r="B26" s="47" t="s">
        <v>74</v>
      </c>
      <c r="C26" s="141">
        <v>1580.032</v>
      </c>
      <c r="D26" s="134">
        <f t="shared" si="4"/>
        <v>0.2930989578502554</v>
      </c>
      <c r="E26" s="82">
        <f>'[1]9 мес. '!$C$30</f>
        <v>1185.0240000000001</v>
      </c>
      <c r="F26" s="163">
        <f>E26/$E$54</f>
        <v>0.29309895785025547</v>
      </c>
      <c r="G26" s="82">
        <f>'[1]9 мес. '!$E$30</f>
        <v>1046.7640000000001</v>
      </c>
      <c r="H26" s="70">
        <f t="shared" si="5"/>
        <v>0.41007402869978604</v>
      </c>
      <c r="I26" s="71">
        <f t="shared" si="6"/>
        <v>-138.26</v>
      </c>
      <c r="J26" s="72">
        <f t="shared" si="2"/>
        <v>0.11697507084953057</v>
      </c>
      <c r="K26" s="115"/>
    </row>
    <row r="27" spans="1:11" s="11" customFormat="1" ht="29.25" customHeight="1">
      <c r="A27" s="17" t="s">
        <v>22</v>
      </c>
      <c r="B27" s="47" t="s">
        <v>15</v>
      </c>
      <c r="C27" s="141">
        <v>1350.597</v>
      </c>
      <c r="D27" s="134">
        <f t="shared" si="4"/>
        <v>0.25053832655014674</v>
      </c>
      <c r="E27" s="82">
        <f>'[1]9 мес. '!$C$32</f>
        <v>1012.9479999999999</v>
      </c>
      <c r="F27" s="163">
        <f>E27/$E$54</f>
        <v>0.2505383883841175</v>
      </c>
      <c r="G27" s="82">
        <f>'[1]9 мес. '!$E$32</f>
        <v>1127.7069999999999</v>
      </c>
      <c r="H27" s="70">
        <f t="shared" si="5"/>
        <v>0.44178377617395087</v>
      </c>
      <c r="I27" s="71">
        <f t="shared" si="6"/>
        <v>114.75900000000001</v>
      </c>
      <c r="J27" s="72">
        <f t="shared" si="2"/>
        <v>0.19124538778983335</v>
      </c>
      <c r="K27" s="115"/>
    </row>
    <row r="28" spans="1:11" s="11" customFormat="1" ht="54.75" customHeight="1">
      <c r="A28" s="17" t="s">
        <v>23</v>
      </c>
      <c r="B28" s="50" t="s">
        <v>73</v>
      </c>
      <c r="C28" s="141">
        <v>7647.332</v>
      </c>
      <c r="D28" s="134">
        <f t="shared" si="4"/>
        <v>1.4185947117114779</v>
      </c>
      <c r="E28" s="82">
        <f>'[1]9 мес. '!$C$45</f>
        <v>5735.502000000001</v>
      </c>
      <c r="F28" s="163">
        <f>E28/$E$54</f>
        <v>1.418595453719128</v>
      </c>
      <c r="G28" s="82">
        <f>'[1]9 мес. '!$E$45</f>
        <v>8177.585</v>
      </c>
      <c r="H28" s="70">
        <f t="shared" si="5"/>
        <v>3.2036019828585425</v>
      </c>
      <c r="I28" s="71">
        <f t="shared" si="6"/>
        <v>2442.0829999999987</v>
      </c>
      <c r="J28" s="72">
        <f t="shared" si="2"/>
        <v>1.7850065291394144</v>
      </c>
      <c r="K28" s="114"/>
    </row>
    <row r="29" spans="1:11" s="11" customFormat="1" ht="27.75" customHeight="1">
      <c r="A29" s="17" t="s">
        <v>69</v>
      </c>
      <c r="B29" s="47" t="s">
        <v>24</v>
      </c>
      <c r="C29" s="141">
        <v>2119.834</v>
      </c>
      <c r="D29" s="134">
        <f t="shared" si="4"/>
        <v>0.3932332612349233</v>
      </c>
      <c r="E29" s="164">
        <f>'[1]9 мес. '!$C$33-'[1]9 мес. '!$C$45+'[1]9 мес. '!$C$29+'[1]9 мес. '!$C$31</f>
        <v>1589.8740000000007</v>
      </c>
      <c r="F29" s="163">
        <f>E29/$E$54</f>
        <v>0.3932328902310985</v>
      </c>
      <c r="G29" s="164">
        <f>'[1]9 мес. '!$E$33-'[1]9 мес. '!$E$45+'[1]9 мес. '!$E$29+'[1]9 мес. '!$E$31</f>
        <v>3297.708000000001</v>
      </c>
      <c r="H29" s="70">
        <f t="shared" si="5"/>
        <v>1.2918904404770457</v>
      </c>
      <c r="I29" s="71">
        <f t="shared" si="6"/>
        <v>1707.8340000000003</v>
      </c>
      <c r="J29" s="72">
        <f t="shared" si="2"/>
        <v>0.8986575502459473</v>
      </c>
      <c r="K29" s="115"/>
    </row>
    <row r="30" spans="1:12" s="11" customFormat="1" ht="27.75" customHeight="1">
      <c r="A30" s="16" t="s">
        <v>25</v>
      </c>
      <c r="B30" s="46" t="s">
        <v>61</v>
      </c>
      <c r="C30" s="139">
        <f aca="true" t="shared" si="8" ref="C30:J30">SUM(C31:C35)</f>
        <v>4596.206000000001</v>
      </c>
      <c r="D30" s="140">
        <f t="shared" si="8"/>
        <v>0.8526050033575847</v>
      </c>
      <c r="E30" s="81">
        <f>SUM(E31:E35)</f>
        <v>3447.1575001446145</v>
      </c>
      <c r="F30" s="162">
        <f t="shared" si="8"/>
        <v>0.8526057454010031</v>
      </c>
      <c r="G30" s="81">
        <f>SUM(G31:G35)</f>
        <v>3103.7340000000004</v>
      </c>
      <c r="H30" s="76">
        <f t="shared" si="8"/>
        <v>1.2159003418081837</v>
      </c>
      <c r="I30" s="74">
        <f t="shared" si="8"/>
        <v>-343.42350014461414</v>
      </c>
      <c r="J30" s="77">
        <f t="shared" si="8"/>
        <v>0.36329459640718076</v>
      </c>
      <c r="K30" s="114">
        <f>G30-E30</f>
        <v>-343.4235001446141</v>
      </c>
      <c r="L30" s="161">
        <f>H30-F30</f>
        <v>0.36329459640718065</v>
      </c>
    </row>
    <row r="31" spans="1:11" s="11" customFormat="1" ht="31.5" customHeight="1">
      <c r="A31" s="17" t="s">
        <v>26</v>
      </c>
      <c r="B31" s="47" t="s">
        <v>20</v>
      </c>
      <c r="C31" s="141">
        <v>3403.58</v>
      </c>
      <c r="D31" s="134">
        <f>C31/$C$54</f>
        <v>0.6313705994308801</v>
      </c>
      <c r="E31" s="82">
        <f>'[1]9 мес. '!$C$71</f>
        <v>2552.684</v>
      </c>
      <c r="F31" s="163">
        <f>E31/$E$54</f>
        <v>0.6313703520949968</v>
      </c>
      <c r="G31" s="82">
        <f>'[1]9 мес. '!$E$71</f>
        <v>2120.5330000000004</v>
      </c>
      <c r="H31" s="70">
        <f t="shared" si="5"/>
        <v>0.8307273753213174</v>
      </c>
      <c r="I31" s="71">
        <f t="shared" si="6"/>
        <v>-432.15099999999984</v>
      </c>
      <c r="J31" s="72">
        <f t="shared" si="2"/>
        <v>0.19935702322632054</v>
      </c>
      <c r="K31" s="115"/>
    </row>
    <row r="32" spans="1:11" s="11" customFormat="1" ht="45" customHeight="1">
      <c r="A32" s="17" t="s">
        <v>27</v>
      </c>
      <c r="B32" s="47" t="s">
        <v>74</v>
      </c>
      <c r="C32" s="141">
        <v>748.788</v>
      </c>
      <c r="D32" s="134">
        <f>C32/$C$54</f>
        <v>0.13890160607555865</v>
      </c>
      <c r="E32" s="82">
        <f>'[1]9 мес. '!$C$73</f>
        <v>561.591</v>
      </c>
      <c r="F32" s="163">
        <f>E32/$E$54</f>
        <v>0.13890160607555865</v>
      </c>
      <c r="G32" s="82">
        <f>'[1]9 мес. '!$E$73</f>
        <v>467.734</v>
      </c>
      <c r="H32" s="70">
        <f t="shared" si="5"/>
        <v>0.18323668538454294</v>
      </c>
      <c r="I32" s="71">
        <f t="shared" si="6"/>
        <v>-93.85700000000003</v>
      </c>
      <c r="J32" s="72">
        <f t="shared" si="2"/>
        <v>0.04433507930898428</v>
      </c>
      <c r="K32" s="115"/>
    </row>
    <row r="33" spans="1:11" s="11" customFormat="1" ht="31.5" customHeight="1">
      <c r="A33" s="17" t="s">
        <v>28</v>
      </c>
      <c r="B33" s="47" t="s">
        <v>15</v>
      </c>
      <c r="C33" s="141">
        <v>1.254</v>
      </c>
      <c r="D33" s="134">
        <f>C33/$C$54</f>
        <v>0.00023261939830599655</v>
      </c>
      <c r="E33" s="82">
        <f>'[1]9 мес. '!$C$75</f>
        <v>0.94</v>
      </c>
      <c r="F33" s="163">
        <f>E33/$E$54</f>
        <v>0.00023249573036431337</v>
      </c>
      <c r="G33" s="82">
        <f>'[1]9 мес. '!$E$75</f>
        <v>0.8199999999999998</v>
      </c>
      <c r="H33" s="70">
        <f t="shared" si="5"/>
        <v>0.0003212383149724527</v>
      </c>
      <c r="I33" s="71">
        <f t="shared" si="6"/>
        <v>-0.1200000000000001</v>
      </c>
      <c r="J33" s="72">
        <f t="shared" si="2"/>
        <v>8.874258460813932E-05</v>
      </c>
      <c r="K33" s="115"/>
    </row>
    <row r="34" spans="1:11" s="11" customFormat="1" ht="54.75" customHeight="1">
      <c r="A34" s="17" t="s">
        <v>29</v>
      </c>
      <c r="B34" s="50" t="s">
        <v>73</v>
      </c>
      <c r="C34" s="141">
        <v>1.359</v>
      </c>
      <c r="D34" s="134">
        <f>C34/$C$54</f>
        <v>0.00025209709912109193</v>
      </c>
      <c r="E34" s="82">
        <f>'[1]9 мес. '!$C$88</f>
        <v>1.02</v>
      </c>
      <c r="F34" s="88">
        <f>E34/$E$54</f>
        <v>0.00025228260103361664</v>
      </c>
      <c r="G34" s="82">
        <f>'[1]9 мес. '!$E$88</f>
        <v>1.112</v>
      </c>
      <c r="H34" s="70">
        <f t="shared" si="5"/>
        <v>0.00043563049542605793</v>
      </c>
      <c r="I34" s="71">
        <f t="shared" si="6"/>
        <v>0.09200000000000008</v>
      </c>
      <c r="J34" s="72">
        <f t="shared" si="2"/>
        <v>0.00018334789439244128</v>
      </c>
      <c r="K34" s="115"/>
    </row>
    <row r="35" spans="1:11" s="11" customFormat="1" ht="31.5" customHeight="1">
      <c r="A35" s="17" t="s">
        <v>70</v>
      </c>
      <c r="B35" s="47" t="s">
        <v>24</v>
      </c>
      <c r="C35" s="141">
        <v>441.225</v>
      </c>
      <c r="D35" s="134">
        <f>C35/$C$54</f>
        <v>0.08184808135371877</v>
      </c>
      <c r="E35" s="82">
        <f>'[1]9 мес. '!$C$76-'[1]9 мес. '!$C$88+'[1]9 мес. '!$C$72+'[1]9 мес. '!$C$74</f>
        <v>330.9225001446143</v>
      </c>
      <c r="F35" s="70">
        <f>E35/$E$54</f>
        <v>0.08184900889904968</v>
      </c>
      <c r="G35" s="82">
        <f>'[1]9 мес. '!$E$76-'[1]9 мес. '!$E$88+'[1]9 мес. '!$E$72+'[1]9 мес. '!$E$74</f>
        <v>513.535</v>
      </c>
      <c r="H35" s="70">
        <f t="shared" si="5"/>
        <v>0.201179412291925</v>
      </c>
      <c r="I35" s="71">
        <f t="shared" si="6"/>
        <v>182.6124998553857</v>
      </c>
      <c r="J35" s="72">
        <f t="shared" si="2"/>
        <v>0.11933040339287533</v>
      </c>
      <c r="K35" s="115"/>
    </row>
    <row r="36" spans="1:12" s="11" customFormat="1" ht="31.5" customHeight="1">
      <c r="A36" s="16" t="s">
        <v>30</v>
      </c>
      <c r="B36" s="46" t="s">
        <v>62</v>
      </c>
      <c r="C36" s="139">
        <f aca="true" t="shared" si="9" ref="C36:J36">SUM(C37:C40)</f>
        <v>3272.5229999999997</v>
      </c>
      <c r="D36" s="140">
        <f t="shared" si="9"/>
        <v>0.6070592752811282</v>
      </c>
      <c r="E36" s="81">
        <f t="shared" si="9"/>
        <v>2454.387</v>
      </c>
      <c r="F36" s="76">
        <f t="shared" si="9"/>
        <v>0.6070579767677405</v>
      </c>
      <c r="G36" s="81">
        <f>SUM(G37:G40)</f>
        <v>2106.866</v>
      </c>
      <c r="H36" s="76">
        <f t="shared" si="9"/>
        <v>0.8253732728204288</v>
      </c>
      <c r="I36" s="74">
        <f t="shared" si="9"/>
        <v>-347.5210000000003</v>
      </c>
      <c r="J36" s="77">
        <f t="shared" si="9"/>
        <v>0.2183152960526883</v>
      </c>
      <c r="K36" s="114">
        <f>G36-E36</f>
        <v>-347.5210000000002</v>
      </c>
      <c r="L36" s="161">
        <f>H36-F36</f>
        <v>0.2183152960526883</v>
      </c>
    </row>
    <row r="37" spans="1:11" s="11" customFormat="1" ht="27.75" customHeight="1">
      <c r="A37" s="17" t="s">
        <v>31</v>
      </c>
      <c r="B37" s="47" t="s">
        <v>20</v>
      </c>
      <c r="C37" s="141">
        <v>2558.531</v>
      </c>
      <c r="D37" s="134">
        <f aca="true" t="shared" si="10" ref="D37:D42">C37/$C$54</f>
        <v>0.4746123937537796</v>
      </c>
      <c r="E37" s="82">
        <f>'[1]9 мес. '!$C$102</f>
        <v>1918.8980000000001</v>
      </c>
      <c r="F37" s="70">
        <f>E37/$E$54</f>
        <v>0.4746123319198088</v>
      </c>
      <c r="G37" s="82">
        <f>'[1]9 мес. '!$E$102</f>
        <v>1344.8609999999999</v>
      </c>
      <c r="H37" s="70">
        <f t="shared" si="5"/>
        <v>0.5268547335514241</v>
      </c>
      <c r="I37" s="71">
        <f t="shared" si="6"/>
        <v>-574.0370000000003</v>
      </c>
      <c r="J37" s="72">
        <f>H37-F37</f>
        <v>0.05224240163161531</v>
      </c>
      <c r="K37" s="115"/>
    </row>
    <row r="38" spans="1:11" s="11" customFormat="1" ht="49.5" customHeight="1">
      <c r="A38" s="17" t="s">
        <v>32</v>
      </c>
      <c r="B38" s="47" t="s">
        <v>74</v>
      </c>
      <c r="C38" s="141">
        <v>562.877</v>
      </c>
      <c r="D38" s="134">
        <f t="shared" si="10"/>
        <v>0.10441476001617576</v>
      </c>
      <c r="E38" s="82">
        <f>'[1]9 мес. '!$C$104</f>
        <v>422.1575</v>
      </c>
      <c r="F38" s="70">
        <f>E38/$E$54</f>
        <v>0.10441469818220493</v>
      </c>
      <c r="G38" s="82">
        <f>'[1]9 мес. '!$E$104</f>
        <v>290.331</v>
      </c>
      <c r="H38" s="70">
        <f t="shared" si="5"/>
        <v>0.11373834295642339</v>
      </c>
      <c r="I38" s="71">
        <f t="shared" si="6"/>
        <v>-131.8265</v>
      </c>
      <c r="J38" s="72">
        <f t="shared" si="2"/>
        <v>0.00932364477421846</v>
      </c>
      <c r="K38" s="115"/>
    </row>
    <row r="39" spans="1:11" s="11" customFormat="1" ht="31.5" customHeight="1">
      <c r="A39" s="17" t="s">
        <v>33</v>
      </c>
      <c r="B39" s="47" t="s">
        <v>15</v>
      </c>
      <c r="C39" s="141">
        <v>5.3315</v>
      </c>
      <c r="D39" s="134">
        <f t="shared" si="10"/>
        <v>0.0009890034466255348</v>
      </c>
      <c r="E39" s="82">
        <f>'[1]9 мес. '!$C$106</f>
        <v>3.999</v>
      </c>
      <c r="F39" s="70">
        <f>E39/$E$54</f>
        <v>0.0009890961975817971</v>
      </c>
      <c r="G39" s="82">
        <f>'[1]9 мес. '!$E$106</f>
        <v>4.102</v>
      </c>
      <c r="H39" s="70">
        <f t="shared" si="5"/>
        <v>0.0016069750829475625</v>
      </c>
      <c r="I39" s="71">
        <f t="shared" si="6"/>
        <v>0.1030000000000002</v>
      </c>
      <c r="J39" s="72">
        <f t="shared" si="2"/>
        <v>0.0006178788853657654</v>
      </c>
      <c r="K39" s="115"/>
    </row>
    <row r="40" spans="1:11" s="11" customFormat="1" ht="31.5" customHeight="1">
      <c r="A40" s="17" t="s">
        <v>34</v>
      </c>
      <c r="B40" s="47" t="s">
        <v>24</v>
      </c>
      <c r="C40" s="141">
        <v>145.7835</v>
      </c>
      <c r="D40" s="134">
        <f t="shared" si="10"/>
        <v>0.027043118064547247</v>
      </c>
      <c r="E40" s="82">
        <f>'[1]9 мес. '!$C$107+'[1]9 мес. '!$C$103+'[1]9 мес. '!$C$105</f>
        <v>109.3325</v>
      </c>
      <c r="F40" s="70">
        <f>E40/$E$54</f>
        <v>0.02704185046814499</v>
      </c>
      <c r="G40" s="82">
        <f>'[1]9 мес. '!$E$107+'[1]9 мес. '!$E$103+'[1]9 мес. '!$E$105</f>
        <v>467.572</v>
      </c>
      <c r="H40" s="70">
        <f t="shared" si="5"/>
        <v>0.18317322122963375</v>
      </c>
      <c r="I40" s="71">
        <f t="shared" si="6"/>
        <v>358.2395</v>
      </c>
      <c r="J40" s="72">
        <f t="shared" si="2"/>
        <v>0.15613137076148875</v>
      </c>
      <c r="K40" s="115"/>
    </row>
    <row r="41" spans="1:11" s="11" customFormat="1" ht="24" customHeight="1">
      <c r="A41" s="16" t="s">
        <v>35</v>
      </c>
      <c r="B41" s="46" t="s">
        <v>36</v>
      </c>
      <c r="C41" s="143">
        <v>0</v>
      </c>
      <c r="D41" s="144">
        <f t="shared" si="10"/>
        <v>0</v>
      </c>
      <c r="E41" s="105">
        <v>0</v>
      </c>
      <c r="F41" s="91">
        <f>E41/$C$54</f>
        <v>0</v>
      </c>
      <c r="G41" s="105">
        <v>0</v>
      </c>
      <c r="H41" s="91">
        <f t="shared" si="5"/>
        <v>0</v>
      </c>
      <c r="I41" s="92">
        <f t="shared" si="6"/>
        <v>0</v>
      </c>
      <c r="J41" s="93">
        <f t="shared" si="2"/>
        <v>0</v>
      </c>
      <c r="K41" s="114"/>
    </row>
    <row r="42" spans="1:11" s="11" customFormat="1" ht="24" customHeight="1">
      <c r="A42" s="16" t="s">
        <v>37</v>
      </c>
      <c r="B42" s="46" t="s">
        <v>38</v>
      </c>
      <c r="C42" s="143">
        <v>0</v>
      </c>
      <c r="D42" s="144">
        <f t="shared" si="10"/>
        <v>0</v>
      </c>
      <c r="E42" s="105">
        <v>0</v>
      </c>
      <c r="F42" s="91">
        <f>E42/$C$54</f>
        <v>0</v>
      </c>
      <c r="G42" s="105">
        <v>0</v>
      </c>
      <c r="H42" s="91">
        <f t="shared" si="5"/>
        <v>0</v>
      </c>
      <c r="I42" s="92">
        <f t="shared" si="6"/>
        <v>0</v>
      </c>
      <c r="J42" s="93">
        <f t="shared" si="2"/>
        <v>0</v>
      </c>
      <c r="K42" s="115"/>
    </row>
    <row r="43" spans="1:12" s="11" customFormat="1" ht="31.5" customHeight="1">
      <c r="A43" s="16" t="s">
        <v>39</v>
      </c>
      <c r="B43" s="46" t="s">
        <v>40</v>
      </c>
      <c r="C43" s="139">
        <f aca="true" t="shared" si="11" ref="C43:H43">C12+C30+C36+C41+C42</f>
        <v>91988.543</v>
      </c>
      <c r="D43" s="140">
        <f t="shared" si="11"/>
        <v>17.064050656862275</v>
      </c>
      <c r="E43" s="81">
        <f t="shared" si="11"/>
        <v>68991.40650014463</v>
      </c>
      <c r="F43" s="76">
        <f t="shared" si="11"/>
        <v>17.06405047139613</v>
      </c>
      <c r="G43" s="74">
        <f t="shared" si="11"/>
        <v>75573.6198</v>
      </c>
      <c r="H43" s="76">
        <f t="shared" si="11"/>
        <v>29.606271074293645</v>
      </c>
      <c r="I43" s="73">
        <f t="shared" si="6"/>
        <v>6582.213299855372</v>
      </c>
      <c r="J43" s="77">
        <f>J12+J30+J36+J41+J42</f>
        <v>12.542220602897519</v>
      </c>
      <c r="K43" s="114">
        <f>G43-E43</f>
        <v>6582.213299855372</v>
      </c>
      <c r="L43" s="161">
        <f>H43-F43</f>
        <v>12.542220602897515</v>
      </c>
    </row>
    <row r="44" spans="1:11" s="11" customFormat="1" ht="31.5" customHeight="1">
      <c r="A44" s="16" t="s">
        <v>41</v>
      </c>
      <c r="B44" s="46" t="s">
        <v>63</v>
      </c>
      <c r="C44" s="139">
        <f aca="true" t="shared" si="12" ref="C44:J44">SUM(C45:C49)</f>
        <v>2759.656</v>
      </c>
      <c r="D44" s="176">
        <f t="shared" si="12"/>
        <v>0.5119214659103135</v>
      </c>
      <c r="E44" s="105">
        <f t="shared" si="12"/>
        <v>0</v>
      </c>
      <c r="F44" s="96">
        <f t="shared" si="12"/>
        <v>0</v>
      </c>
      <c r="G44" s="95">
        <f t="shared" si="12"/>
        <v>0</v>
      </c>
      <c r="H44" s="96">
        <f t="shared" si="12"/>
        <v>0</v>
      </c>
      <c r="I44" s="95">
        <f t="shared" si="12"/>
        <v>0</v>
      </c>
      <c r="J44" s="97">
        <f t="shared" si="12"/>
        <v>0</v>
      </c>
      <c r="K44" s="115"/>
    </row>
    <row r="45" spans="1:11" s="11" customFormat="1" ht="26.25" customHeight="1">
      <c r="A45" s="17" t="s">
        <v>42</v>
      </c>
      <c r="B45" s="47" t="s">
        <v>43</v>
      </c>
      <c r="C45" s="142">
        <v>0</v>
      </c>
      <c r="D45" s="136">
        <f aca="true" t="shared" si="13" ref="D45:D51">C45/$C$54</f>
        <v>0</v>
      </c>
      <c r="E45" s="104">
        <v>0</v>
      </c>
      <c r="F45" s="88">
        <f aca="true" t="shared" si="14" ref="F45:F50">E45/$E$54</f>
        <v>0</v>
      </c>
      <c r="G45" s="106">
        <v>0</v>
      </c>
      <c r="H45" s="88">
        <f aca="true" t="shared" si="15" ref="H45:H50">G45/$G$54</f>
        <v>0</v>
      </c>
      <c r="I45" s="87">
        <f t="shared" si="6"/>
        <v>0</v>
      </c>
      <c r="J45" s="89">
        <f t="shared" si="6"/>
        <v>0</v>
      </c>
      <c r="K45" s="115"/>
    </row>
    <row r="46" spans="1:11" s="11" customFormat="1" ht="26.25" customHeight="1">
      <c r="A46" s="17" t="s">
        <v>44</v>
      </c>
      <c r="B46" s="47" t="s">
        <v>45</v>
      </c>
      <c r="C46" s="142">
        <v>0</v>
      </c>
      <c r="D46" s="136">
        <f t="shared" si="13"/>
        <v>0</v>
      </c>
      <c r="E46" s="104">
        <v>0</v>
      </c>
      <c r="F46" s="88">
        <f t="shared" si="14"/>
        <v>0</v>
      </c>
      <c r="G46" s="106">
        <v>0</v>
      </c>
      <c r="H46" s="88">
        <f t="shared" si="15"/>
        <v>0</v>
      </c>
      <c r="I46" s="87">
        <f t="shared" si="6"/>
        <v>0</v>
      </c>
      <c r="J46" s="89">
        <f t="shared" si="6"/>
        <v>0</v>
      </c>
      <c r="K46" s="115"/>
    </row>
    <row r="47" spans="1:11" s="11" customFormat="1" ht="26.25" customHeight="1">
      <c r="A47" s="17" t="s">
        <v>46</v>
      </c>
      <c r="B47" s="47" t="s">
        <v>47</v>
      </c>
      <c r="C47" s="142">
        <v>0</v>
      </c>
      <c r="D47" s="136">
        <f t="shared" si="13"/>
        <v>0</v>
      </c>
      <c r="E47" s="104">
        <v>0</v>
      </c>
      <c r="F47" s="88">
        <f t="shared" si="14"/>
        <v>0</v>
      </c>
      <c r="G47" s="106">
        <v>0</v>
      </c>
      <c r="H47" s="88">
        <f t="shared" si="15"/>
        <v>0</v>
      </c>
      <c r="I47" s="87">
        <f t="shared" si="6"/>
        <v>0</v>
      </c>
      <c r="J47" s="89">
        <f t="shared" si="6"/>
        <v>0</v>
      </c>
      <c r="K47" s="117"/>
    </row>
    <row r="48" spans="1:11" s="11" customFormat="1" ht="26.25" customHeight="1">
      <c r="A48" s="17" t="s">
        <v>48</v>
      </c>
      <c r="B48" s="47" t="s">
        <v>49</v>
      </c>
      <c r="C48" s="142">
        <v>0</v>
      </c>
      <c r="D48" s="136">
        <f t="shared" si="13"/>
        <v>0</v>
      </c>
      <c r="E48" s="104">
        <v>0</v>
      </c>
      <c r="F48" s="88">
        <f t="shared" si="14"/>
        <v>0</v>
      </c>
      <c r="G48" s="106">
        <v>0</v>
      </c>
      <c r="H48" s="88">
        <f t="shared" si="15"/>
        <v>0</v>
      </c>
      <c r="I48" s="87">
        <f t="shared" si="6"/>
        <v>0</v>
      </c>
      <c r="J48" s="89">
        <f t="shared" si="6"/>
        <v>0</v>
      </c>
      <c r="K48" s="118"/>
    </row>
    <row r="49" spans="1:11" s="11" customFormat="1" ht="26.25" customHeight="1">
      <c r="A49" s="17" t="s">
        <v>50</v>
      </c>
      <c r="B49" s="47" t="s">
        <v>51</v>
      </c>
      <c r="C49" s="141">
        <v>2759.656</v>
      </c>
      <c r="D49" s="134">
        <f t="shared" si="13"/>
        <v>0.5119214659103135</v>
      </c>
      <c r="E49" s="104">
        <v>0</v>
      </c>
      <c r="F49" s="88">
        <f t="shared" si="14"/>
        <v>0</v>
      </c>
      <c r="G49" s="106">
        <v>0</v>
      </c>
      <c r="H49" s="88">
        <f t="shared" si="15"/>
        <v>0</v>
      </c>
      <c r="I49" s="87">
        <f t="shared" si="6"/>
        <v>0</v>
      </c>
      <c r="J49" s="89">
        <f t="shared" si="6"/>
        <v>0</v>
      </c>
      <c r="K49" s="107"/>
    </row>
    <row r="50" spans="1:11" s="11" customFormat="1" ht="71.25" customHeight="1">
      <c r="A50" s="19" t="s">
        <v>52</v>
      </c>
      <c r="B50" s="51" t="s">
        <v>88</v>
      </c>
      <c r="C50" s="143">
        <v>0</v>
      </c>
      <c r="D50" s="144">
        <f t="shared" si="13"/>
        <v>0</v>
      </c>
      <c r="E50" s="105">
        <v>0</v>
      </c>
      <c r="F50" s="91">
        <f t="shared" si="14"/>
        <v>0</v>
      </c>
      <c r="G50" s="92">
        <v>0</v>
      </c>
      <c r="H50" s="91">
        <f t="shared" si="15"/>
        <v>0</v>
      </c>
      <c r="I50" s="92">
        <f t="shared" si="6"/>
        <v>0</v>
      </c>
      <c r="J50" s="93">
        <f t="shared" si="6"/>
        <v>0</v>
      </c>
      <c r="K50" s="107"/>
    </row>
    <row r="51" spans="1:11" s="11" customFormat="1" ht="71.25" customHeight="1">
      <c r="A51" s="19" t="s">
        <v>53</v>
      </c>
      <c r="B51" s="51" t="s">
        <v>95</v>
      </c>
      <c r="C51" s="139">
        <v>-1892.41</v>
      </c>
      <c r="D51" s="132">
        <f t="shared" si="13"/>
        <v>-0.3510456742809019</v>
      </c>
      <c r="E51" s="105"/>
      <c r="F51" s="91"/>
      <c r="G51" s="92"/>
      <c r="H51" s="177"/>
      <c r="I51" s="92"/>
      <c r="J51" s="93"/>
      <c r="K51" s="107"/>
    </row>
    <row r="52" spans="1:11" ht="47.25" customHeight="1">
      <c r="A52" s="19" t="s">
        <v>54</v>
      </c>
      <c r="B52" s="46" t="s">
        <v>64</v>
      </c>
      <c r="C52" s="223">
        <f>C43+C44+C50+C51</f>
        <v>92855.789</v>
      </c>
      <c r="D52" s="224"/>
      <c r="E52" s="225">
        <f>E43+E44+E50+E51</f>
        <v>68991.40650014463</v>
      </c>
      <c r="F52" s="226"/>
      <c r="G52" s="227">
        <f>G43+G44+G50+G51</f>
        <v>75573.6198</v>
      </c>
      <c r="H52" s="228"/>
      <c r="I52" s="210">
        <f>G52-E52</f>
        <v>6582.213299855372</v>
      </c>
      <c r="J52" s="211"/>
      <c r="K52" s="114">
        <f>G52-E52</f>
        <v>6582.213299855372</v>
      </c>
    </row>
    <row r="53" spans="1:11" ht="51" customHeight="1">
      <c r="A53" s="19" t="s">
        <v>68</v>
      </c>
      <c r="B53" s="46" t="s">
        <v>66</v>
      </c>
      <c r="C53" s="197">
        <f>C52/C54</f>
        <v>17.224926448491686</v>
      </c>
      <c r="D53" s="198"/>
      <c r="E53" s="199">
        <f>E52/E54</f>
        <v>17.064050471396133</v>
      </c>
      <c r="F53" s="200"/>
      <c r="G53" s="229">
        <f>G52/G54</f>
        <v>29.606271074293648</v>
      </c>
      <c r="H53" s="230"/>
      <c r="I53" s="212">
        <f>G53-E53</f>
        <v>12.542220602897515</v>
      </c>
      <c r="J53" s="213"/>
      <c r="K53" s="114"/>
    </row>
    <row r="54" spans="1:11" ht="33.75" customHeight="1" thickBot="1">
      <c r="A54" s="20" t="s">
        <v>94</v>
      </c>
      <c r="B54" s="52" t="s">
        <v>67</v>
      </c>
      <c r="C54" s="193">
        <v>5390.78</v>
      </c>
      <c r="D54" s="194"/>
      <c r="E54" s="195">
        <f>'[1]9 мес. '!$C$131</f>
        <v>4043.085</v>
      </c>
      <c r="F54" s="196"/>
      <c r="G54" s="201">
        <f>'[1]9 мес. '!$E$131</f>
        <v>2552.622031</v>
      </c>
      <c r="H54" s="196"/>
      <c r="I54" s="216">
        <f>G54-E54</f>
        <v>-1490.4629690000002</v>
      </c>
      <c r="J54" s="217"/>
      <c r="K54" s="114"/>
    </row>
    <row r="55" spans="1:9" ht="14.25" customHeight="1">
      <c r="A55" s="15"/>
      <c r="B55" s="3"/>
      <c r="C55" s="35"/>
      <c r="D55" s="35"/>
      <c r="E55" s="24"/>
      <c r="F55" s="24"/>
      <c r="I55" s="31"/>
    </row>
    <row r="56" spans="1:10" ht="27.75" customHeight="1">
      <c r="A56" s="215" t="s">
        <v>96</v>
      </c>
      <c r="B56" s="215"/>
      <c r="C56" s="215"/>
      <c r="D56" s="215"/>
      <c r="E56" s="215"/>
      <c r="F56" s="215"/>
      <c r="G56" s="215"/>
      <c r="H56" s="215"/>
      <c r="I56" s="215"/>
      <c r="J56" s="215"/>
    </row>
    <row r="57" spans="1:9" ht="42.75" customHeight="1">
      <c r="A57" s="22"/>
      <c r="B57" s="23" t="s">
        <v>97</v>
      </c>
      <c r="C57" s="35"/>
      <c r="D57" s="35"/>
      <c r="E57" s="24"/>
      <c r="F57" s="222" t="s">
        <v>98</v>
      </c>
      <c r="G57" s="222"/>
      <c r="I57" s="31"/>
    </row>
    <row r="58" spans="1:7" ht="19.5" customHeight="1">
      <c r="A58" s="22"/>
      <c r="B58" s="23"/>
      <c r="C58" s="192"/>
      <c r="D58" s="192"/>
      <c r="E58" s="32"/>
      <c r="F58" s="174"/>
      <c r="G58" s="175"/>
    </row>
    <row r="59" spans="2:7" ht="27" customHeight="1">
      <c r="B59" s="23" t="s">
        <v>91</v>
      </c>
      <c r="F59" s="184" t="s">
        <v>92</v>
      </c>
      <c r="G59" s="184"/>
    </row>
    <row r="60" spans="2:7" ht="22.5">
      <c r="B60" s="23"/>
      <c r="F60" s="175"/>
      <c r="G60" s="175"/>
    </row>
    <row r="61" spans="2:7" ht="23.25" customHeight="1">
      <c r="B61" s="23" t="s">
        <v>81</v>
      </c>
      <c r="F61" s="184" t="s">
        <v>82</v>
      </c>
      <c r="G61" s="184"/>
    </row>
    <row r="62" ht="22.5">
      <c r="B62" s="3"/>
    </row>
  </sheetData>
  <sheetProtection/>
  <mergeCells count="29">
    <mergeCell ref="A56:J56"/>
    <mergeCell ref="I54:J54"/>
    <mergeCell ref="E8:J8"/>
    <mergeCell ref="I9:J9"/>
    <mergeCell ref="F57:G57"/>
    <mergeCell ref="F59:G59"/>
    <mergeCell ref="C52:D52"/>
    <mergeCell ref="E52:F52"/>
    <mergeCell ref="G52:H52"/>
    <mergeCell ref="G53:H53"/>
    <mergeCell ref="G54:H54"/>
    <mergeCell ref="A2:J2"/>
    <mergeCell ref="E9:F9"/>
    <mergeCell ref="G9:H9"/>
    <mergeCell ref="C8:D9"/>
    <mergeCell ref="I52:J52"/>
    <mergeCell ref="I53:J53"/>
    <mergeCell ref="A4:J4"/>
    <mergeCell ref="A6:J6"/>
    <mergeCell ref="F61:G61"/>
    <mergeCell ref="A3:J3"/>
    <mergeCell ref="A5:J5"/>
    <mergeCell ref="A8:A10"/>
    <mergeCell ref="B8:B10"/>
    <mergeCell ref="C58:D58"/>
    <mergeCell ref="C54:D54"/>
    <mergeCell ref="E54:F54"/>
    <mergeCell ref="C53:D53"/>
    <mergeCell ref="E53:F53"/>
  </mergeCells>
  <conditionalFormatting sqref="C22 E22">
    <cfRule type="containsText" priority="5" dxfId="14" operator="containsText" stopIfTrue="1" text="Додаток2">
      <formula>NOT(ISERROR(SEARCH("Додаток2",C22)))</formula>
    </cfRule>
    <cfRule type="containsText" priority="6" dxfId="14" operator="containsText" stopIfTrue="1" text="Додаток2">
      <formula>NOT(ISERROR(SEARCH("Додаток2",C22)))</formula>
    </cfRule>
  </conditionalFormatting>
  <conditionalFormatting sqref="G22">
    <cfRule type="containsText" priority="1" dxfId="14" operator="containsText" stopIfTrue="1" text="Додаток2">
      <formula>NOT(ISERROR(SEARCH("Додаток2",G22)))</formula>
    </cfRule>
    <cfRule type="containsText" priority="2" dxfId="14" operator="containsText" stopIfTrue="1" text="Додаток2">
      <formula>NOT(ISERROR(SEARCH("Додаток2",G22)))</formula>
    </cfRule>
  </conditionalFormatting>
  <printOptions horizontalCentered="1"/>
  <pageMargins left="0.4724409448818898" right="0.2755905511811024" top="0.1968503937007874" bottom="0.1968503937007874" header="0" footer="0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2:M61"/>
  <sheetViews>
    <sheetView tabSelected="1" view="pageBreakPreview" zoomScale="61" zoomScaleNormal="75" zoomScaleSheetLayoutView="61" zoomScalePageLayoutView="0" workbookViewId="0" topLeftCell="A4">
      <selection activeCell="G14" sqref="G14"/>
    </sheetView>
  </sheetViews>
  <sheetFormatPr defaultColWidth="9.140625" defaultRowHeight="15"/>
  <cols>
    <col min="1" max="1" width="10.7109375" style="5" customWidth="1"/>
    <col min="2" max="2" width="85.28125" style="5" customWidth="1"/>
    <col min="3" max="3" width="19.421875" style="53" customWidth="1" collapsed="1"/>
    <col min="4" max="4" width="14.57421875" style="53" customWidth="1"/>
    <col min="5" max="5" width="18.8515625" style="5" customWidth="1"/>
    <col min="6" max="6" width="15.8515625" style="5" customWidth="1"/>
    <col min="7" max="7" width="18.421875" style="5" customWidth="1"/>
    <col min="8" max="8" width="14.421875" style="5" customWidth="1"/>
    <col min="9" max="9" width="18.7109375" style="5" customWidth="1"/>
    <col min="10" max="10" width="16.421875" style="5" customWidth="1"/>
    <col min="11" max="11" width="22.28125" style="107" customWidth="1"/>
    <col min="12" max="12" width="10.7109375" style="5" customWidth="1"/>
    <col min="13" max="16384" width="9.140625" style="5" customWidth="1"/>
  </cols>
  <sheetData>
    <row r="1" ht="10.5" customHeight="1"/>
    <row r="2" spans="1:11" s="6" customFormat="1" ht="32.25" customHeight="1">
      <c r="A2" s="202" t="s">
        <v>87</v>
      </c>
      <c r="B2" s="202"/>
      <c r="C2" s="202"/>
      <c r="D2" s="202"/>
      <c r="E2" s="202"/>
      <c r="F2" s="202"/>
      <c r="G2" s="202"/>
      <c r="H2" s="202"/>
      <c r="I2" s="202"/>
      <c r="J2" s="202"/>
      <c r="K2" s="108"/>
    </row>
    <row r="3" spans="1:11" s="7" customFormat="1" ht="33" customHeight="1">
      <c r="A3" s="185" t="s">
        <v>85</v>
      </c>
      <c r="B3" s="185"/>
      <c r="C3" s="185"/>
      <c r="D3" s="185"/>
      <c r="E3" s="185"/>
      <c r="F3" s="185"/>
      <c r="G3" s="185"/>
      <c r="H3" s="185"/>
      <c r="I3" s="185"/>
      <c r="J3" s="185"/>
      <c r="K3" s="109"/>
    </row>
    <row r="4" spans="1:13" s="8" customFormat="1" ht="36.75" customHeight="1">
      <c r="A4" s="214" t="str">
        <f>'додаток 63 ЦВ (вода)'!A4:J4</f>
        <v>(додаток 63 до Постанови НКРЕКП від 16.06.2016р. № 1141 (у редакції Постанови НКРЕКП від 16.12.2020 р. № 2499)</v>
      </c>
      <c r="B4" s="214"/>
      <c r="C4" s="214"/>
      <c r="D4" s="214"/>
      <c r="E4" s="214"/>
      <c r="F4" s="214"/>
      <c r="G4" s="214"/>
      <c r="H4" s="214"/>
      <c r="I4" s="214"/>
      <c r="J4" s="214"/>
      <c r="K4" s="110"/>
      <c r="L4" s="21"/>
      <c r="M4" s="21"/>
    </row>
    <row r="5" spans="1:13" s="8" customFormat="1" ht="24" customHeight="1">
      <c r="A5" s="186" t="s">
        <v>86</v>
      </c>
      <c r="B5" s="186"/>
      <c r="C5" s="186"/>
      <c r="D5" s="186"/>
      <c r="E5" s="186"/>
      <c r="F5" s="186"/>
      <c r="G5" s="186"/>
      <c r="H5" s="186"/>
      <c r="I5" s="186"/>
      <c r="J5" s="186"/>
      <c r="K5" s="111"/>
      <c r="L5" s="21"/>
      <c r="M5" s="21"/>
    </row>
    <row r="6" spans="1:13" s="8" customFormat="1" ht="30" customHeight="1">
      <c r="A6" s="186" t="str">
        <f>'додаток 63 ЦВ (вода)'!A6:J6</f>
        <v>за 9 місяців 2021 року</v>
      </c>
      <c r="B6" s="186"/>
      <c r="C6" s="186"/>
      <c r="D6" s="186"/>
      <c r="E6" s="186"/>
      <c r="F6" s="186"/>
      <c r="G6" s="186"/>
      <c r="H6" s="186"/>
      <c r="I6" s="186"/>
      <c r="J6" s="186"/>
      <c r="K6" s="111"/>
      <c r="L6" s="21"/>
      <c r="M6" s="21"/>
    </row>
    <row r="7" spans="1:13" s="8" customFormat="1" ht="22.5" customHeight="1" thickBot="1">
      <c r="A7" s="4"/>
      <c r="B7" s="4"/>
      <c r="C7" s="54"/>
      <c r="D7" s="54"/>
      <c r="E7" s="4"/>
      <c r="F7" s="4"/>
      <c r="G7" s="4"/>
      <c r="H7" s="4"/>
      <c r="I7" s="4"/>
      <c r="J7" s="2" t="s">
        <v>84</v>
      </c>
      <c r="K7" s="108"/>
      <c r="L7" s="21"/>
      <c r="M7" s="21"/>
    </row>
    <row r="8" spans="1:11" s="9" customFormat="1" ht="29.25" customHeight="1">
      <c r="A8" s="187" t="s">
        <v>0</v>
      </c>
      <c r="B8" s="249" t="s">
        <v>1</v>
      </c>
      <c r="C8" s="250" t="s">
        <v>83</v>
      </c>
      <c r="D8" s="251"/>
      <c r="E8" s="254" t="str">
        <f>A6</f>
        <v>за 9 місяців 2021 року</v>
      </c>
      <c r="F8" s="255"/>
      <c r="G8" s="255"/>
      <c r="H8" s="255"/>
      <c r="I8" s="255"/>
      <c r="J8" s="256"/>
      <c r="K8" s="112"/>
    </row>
    <row r="9" spans="1:11" s="9" customFormat="1" ht="43.5" customHeight="1">
      <c r="A9" s="188"/>
      <c r="B9" s="191"/>
      <c r="C9" s="252"/>
      <c r="D9" s="253"/>
      <c r="E9" s="257" t="s">
        <v>90</v>
      </c>
      <c r="F9" s="258"/>
      <c r="G9" s="237" t="s">
        <v>78</v>
      </c>
      <c r="H9" s="238"/>
      <c r="I9" s="238" t="s">
        <v>80</v>
      </c>
      <c r="J9" s="239"/>
      <c r="K9" s="112"/>
    </row>
    <row r="10" spans="1:11" s="9" customFormat="1" ht="33" customHeight="1">
      <c r="A10" s="188"/>
      <c r="B10" s="191"/>
      <c r="C10" s="183" t="s">
        <v>76</v>
      </c>
      <c r="D10" s="126" t="s">
        <v>89</v>
      </c>
      <c r="E10" s="36" t="s">
        <v>77</v>
      </c>
      <c r="F10" s="37" t="s">
        <v>65</v>
      </c>
      <c r="G10" s="119" t="s">
        <v>79</v>
      </c>
      <c r="H10" s="37" t="s">
        <v>65</v>
      </c>
      <c r="I10" s="40" t="s">
        <v>79</v>
      </c>
      <c r="J10" s="42" t="s">
        <v>65</v>
      </c>
      <c r="K10" s="112"/>
    </row>
    <row r="11" spans="1:11" s="10" customFormat="1" ht="20.25" customHeight="1" thickBot="1">
      <c r="A11" s="26">
        <v>1</v>
      </c>
      <c r="B11" s="44">
        <v>2</v>
      </c>
      <c r="C11" s="145">
        <v>3</v>
      </c>
      <c r="D11" s="146">
        <v>4</v>
      </c>
      <c r="E11" s="56">
        <v>5</v>
      </c>
      <c r="F11" s="57">
        <v>6</v>
      </c>
      <c r="G11" s="120">
        <v>7</v>
      </c>
      <c r="H11" s="59">
        <v>8</v>
      </c>
      <c r="I11" s="58">
        <v>9</v>
      </c>
      <c r="J11" s="60">
        <v>10</v>
      </c>
      <c r="K11" s="113"/>
    </row>
    <row r="12" spans="1:12" s="11" customFormat="1" ht="27.75" customHeight="1">
      <c r="A12" s="25">
        <v>1</v>
      </c>
      <c r="B12" s="45" t="s">
        <v>57</v>
      </c>
      <c r="C12" s="147">
        <f aca="true" t="shared" si="0" ref="C12:J12">C13+C18+C19+C24</f>
        <v>28110.09</v>
      </c>
      <c r="D12" s="148">
        <f t="shared" si="0"/>
        <v>9.965501960478456</v>
      </c>
      <c r="E12" s="78">
        <f>E13+E18+E19+E24</f>
        <v>21082.569</v>
      </c>
      <c r="F12" s="61">
        <f t="shared" si="0"/>
        <v>9.965502669512258</v>
      </c>
      <c r="G12" s="78">
        <f>G13+G18+G19+G24</f>
        <v>19455.009</v>
      </c>
      <c r="H12" s="63">
        <f t="shared" si="0"/>
        <v>14.418105699606464</v>
      </c>
      <c r="I12" s="62">
        <f t="shared" si="0"/>
        <v>-1627.56</v>
      </c>
      <c r="J12" s="64">
        <f t="shared" si="0"/>
        <v>4.452603030094206</v>
      </c>
      <c r="K12" s="114">
        <f>G12-E12</f>
        <v>-1627.5600000000013</v>
      </c>
      <c r="L12" s="161">
        <f>H12-F12</f>
        <v>4.452603030094206</v>
      </c>
    </row>
    <row r="13" spans="1:11" s="11" customFormat="1" ht="27.75" customHeight="1">
      <c r="A13" s="16" t="s">
        <v>2</v>
      </c>
      <c r="B13" s="46" t="s">
        <v>58</v>
      </c>
      <c r="C13" s="149">
        <f aca="true" t="shared" si="1" ref="C13:J13">C14+C15+C16+C17</f>
        <v>3701.8869999999997</v>
      </c>
      <c r="D13" s="150">
        <f t="shared" si="1"/>
        <v>1.312381502726235</v>
      </c>
      <c r="E13" s="79">
        <f>E14+E15+E16+E17</f>
        <v>2776.419</v>
      </c>
      <c r="F13" s="65">
        <f t="shared" si="1"/>
        <v>1.312383275310734</v>
      </c>
      <c r="G13" s="79">
        <f>G14+G15+G16+G17</f>
        <v>2452.1420000000003</v>
      </c>
      <c r="H13" s="67">
        <f t="shared" si="1"/>
        <v>1.8172822508817341</v>
      </c>
      <c r="I13" s="66">
        <f t="shared" si="1"/>
        <v>-324.27699999999953</v>
      </c>
      <c r="J13" s="68">
        <f t="shared" si="1"/>
        <v>0.504898975571</v>
      </c>
      <c r="K13" s="115"/>
    </row>
    <row r="14" spans="1:11" s="11" customFormat="1" ht="26.25" customHeight="1">
      <c r="A14" s="17" t="s">
        <v>3</v>
      </c>
      <c r="B14" s="47" t="s">
        <v>4</v>
      </c>
      <c r="C14" s="151">
        <v>2803.365</v>
      </c>
      <c r="D14" s="152">
        <f>C14/$C$54</f>
        <v>0.9938402688656168</v>
      </c>
      <c r="E14" s="80">
        <f>'[1]9 мес. '!$H$9</f>
        <v>2102.526</v>
      </c>
      <c r="F14" s="69">
        <f>E14/$E$54</f>
        <v>0.9938413324163163</v>
      </c>
      <c r="G14" s="80">
        <f>'[1]9 мес. '!$J$9</f>
        <v>2022.4720000000002</v>
      </c>
      <c r="H14" s="70">
        <f>G14/$G$54</f>
        <v>1.4988538463536298</v>
      </c>
      <c r="I14" s="71">
        <f>G14-E14</f>
        <v>-80.05399999999963</v>
      </c>
      <c r="J14" s="72">
        <f>H14-F14</f>
        <v>0.5050125139373135</v>
      </c>
      <c r="K14" s="115"/>
    </row>
    <row r="15" spans="1:11" s="11" customFormat="1" ht="71.25" customHeight="1">
      <c r="A15" s="17" t="s">
        <v>5</v>
      </c>
      <c r="B15" s="48" t="s">
        <v>72</v>
      </c>
      <c r="C15" s="151">
        <v>379.491</v>
      </c>
      <c r="D15" s="152">
        <f>C15/$C$54</f>
        <v>0.1345359728298248</v>
      </c>
      <c r="E15" s="182">
        <f>'[1]9 мес. '!$H$10</f>
        <v>284.616</v>
      </c>
      <c r="F15" s="69">
        <f>E15/$E$54</f>
        <v>0.13453490927912534</v>
      </c>
      <c r="G15" s="182">
        <f>'[1]9 мес. '!$J$10</f>
        <v>146.43400000000003</v>
      </c>
      <c r="H15" s="70">
        <f>G15/$G$54</f>
        <v>0.10852222633339173</v>
      </c>
      <c r="I15" s="71">
        <f aca="true" t="shared" si="2" ref="I15:J29">G15-E15</f>
        <v>-138.18199999999996</v>
      </c>
      <c r="J15" s="72">
        <f t="shared" si="2"/>
        <v>-0.02601268294573361</v>
      </c>
      <c r="K15" s="115"/>
    </row>
    <row r="16" spans="1:11" s="11" customFormat="1" ht="31.5" customHeight="1">
      <c r="A16" s="17" t="s">
        <v>6</v>
      </c>
      <c r="B16" s="47" t="s">
        <v>7</v>
      </c>
      <c r="C16" s="151">
        <v>519.031</v>
      </c>
      <c r="D16" s="152">
        <f>C16/$C$54</f>
        <v>0.18400526103079334</v>
      </c>
      <c r="E16" s="80">
        <f>'[1]9 мес. '!$H$11</f>
        <v>389.27699999999993</v>
      </c>
      <c r="F16" s="69">
        <f>E16/$E$54</f>
        <v>0.18400703361529241</v>
      </c>
      <c r="G16" s="80">
        <f>'[1]9 мес. '!$J$11</f>
        <v>283.236</v>
      </c>
      <c r="H16" s="70">
        <f>G16/$G$54</f>
        <v>0.20990617819471252</v>
      </c>
      <c r="I16" s="71">
        <f t="shared" si="2"/>
        <v>-106.04099999999994</v>
      </c>
      <c r="J16" s="72">
        <f t="shared" si="2"/>
        <v>0.025899144579420108</v>
      </c>
      <c r="K16" s="115"/>
    </row>
    <row r="17" spans="1:11" s="12" customFormat="1" ht="49.5" customHeight="1">
      <c r="A17" s="17" t="s">
        <v>8</v>
      </c>
      <c r="B17" s="47" t="s">
        <v>9</v>
      </c>
      <c r="C17" s="153">
        <v>0</v>
      </c>
      <c r="D17" s="154">
        <f>C17/$C$54</f>
        <v>0</v>
      </c>
      <c r="E17" s="103">
        <v>0</v>
      </c>
      <c r="F17" s="86">
        <f>E17/$E$54</f>
        <v>0</v>
      </c>
      <c r="G17" s="103">
        <v>0</v>
      </c>
      <c r="H17" s="88">
        <f>G17/$G$54</f>
        <v>0</v>
      </c>
      <c r="I17" s="87">
        <f t="shared" si="2"/>
        <v>0</v>
      </c>
      <c r="J17" s="89">
        <f t="shared" si="2"/>
        <v>0</v>
      </c>
      <c r="K17" s="114"/>
    </row>
    <row r="18" spans="1:12" s="11" customFormat="1" ht="29.25" customHeight="1">
      <c r="A18" s="16" t="s">
        <v>10</v>
      </c>
      <c r="B18" s="46" t="s">
        <v>11</v>
      </c>
      <c r="C18" s="149">
        <v>15198.233</v>
      </c>
      <c r="D18" s="150">
        <f>C18/$C$54</f>
        <v>5.388030445911357</v>
      </c>
      <c r="E18" s="79">
        <f>'[1]9 мес. '!$H$17</f>
        <v>11398.675000000001</v>
      </c>
      <c r="F18" s="65">
        <f>E18/$E$54</f>
        <v>5.388030564083658</v>
      </c>
      <c r="G18" s="79">
        <f>'[1]9 мес. '!$J$17</f>
        <v>9215.867</v>
      </c>
      <c r="H18" s="67">
        <f>G18/$G$54</f>
        <v>6.829878337219742</v>
      </c>
      <c r="I18" s="73">
        <f t="shared" si="2"/>
        <v>-2182.808000000001</v>
      </c>
      <c r="J18" s="68">
        <f t="shared" si="2"/>
        <v>1.4418477731360841</v>
      </c>
      <c r="K18" s="114">
        <f>G18-E18</f>
        <v>-2182.808000000001</v>
      </c>
      <c r="L18" s="161">
        <f>H18-F18</f>
        <v>1.4418477731360841</v>
      </c>
    </row>
    <row r="19" spans="1:12" s="11" customFormat="1" ht="31.5" customHeight="1">
      <c r="A19" s="16" t="s">
        <v>12</v>
      </c>
      <c r="B19" s="46" t="s">
        <v>59</v>
      </c>
      <c r="C19" s="149">
        <f aca="true" t="shared" si="3" ref="C19:J19">C20+C21+C22+C23</f>
        <v>4314.062</v>
      </c>
      <c r="D19" s="150">
        <f t="shared" si="3"/>
        <v>1.5294078858739197</v>
      </c>
      <c r="E19" s="79">
        <f>E20+E21+E22+E23</f>
        <v>3235.5489999999995</v>
      </c>
      <c r="F19" s="65">
        <f t="shared" si="3"/>
        <v>1.5294090675969192</v>
      </c>
      <c r="G19" s="79">
        <f>G20+G21+G22+G23</f>
        <v>3682.325</v>
      </c>
      <c r="H19" s="67">
        <f t="shared" si="3"/>
        <v>2.72897077921184</v>
      </c>
      <c r="I19" s="66">
        <f t="shared" si="3"/>
        <v>446.77599999999984</v>
      </c>
      <c r="J19" s="68">
        <f t="shared" si="3"/>
        <v>1.199561711614921</v>
      </c>
      <c r="K19" s="114">
        <f>G19-E19</f>
        <v>446.7760000000003</v>
      </c>
      <c r="L19" s="161">
        <f>H19-F19</f>
        <v>1.1995617116149206</v>
      </c>
    </row>
    <row r="20" spans="1:11" s="11" customFormat="1" ht="46.5" customHeight="1">
      <c r="A20" s="17" t="s">
        <v>13</v>
      </c>
      <c r="B20" s="47" t="s">
        <v>74</v>
      </c>
      <c r="C20" s="151">
        <v>3343.611</v>
      </c>
      <c r="D20" s="152">
        <f>C20/$C$54</f>
        <v>1.1853666059261045</v>
      </c>
      <c r="E20" s="80">
        <f>'[1]9 мес. '!$H$20</f>
        <v>2507.709</v>
      </c>
      <c r="F20" s="69">
        <f>E20/$E$54</f>
        <v>1.1853669604430044</v>
      </c>
      <c r="G20" s="80">
        <f>'[1]9 мес. '!$J$20</f>
        <v>2016.156</v>
      </c>
      <c r="H20" s="70">
        <f aca="true" t="shared" si="4" ref="H20:H42">G20/$G$54</f>
        <v>1.4941730592309552</v>
      </c>
      <c r="I20" s="71">
        <f>G20-E20</f>
        <v>-491.5529999999999</v>
      </c>
      <c r="J20" s="72">
        <f t="shared" si="2"/>
        <v>0.30880609878795084</v>
      </c>
      <c r="K20" s="116"/>
    </row>
    <row r="21" spans="1:11" s="11" customFormat="1" ht="30" customHeight="1">
      <c r="A21" s="17" t="s">
        <v>14</v>
      </c>
      <c r="B21" s="47" t="s">
        <v>15</v>
      </c>
      <c r="C21" s="151">
        <v>965.725</v>
      </c>
      <c r="D21" s="152">
        <f>C21/$C$54</f>
        <v>0.34236583307926294</v>
      </c>
      <c r="E21" s="80">
        <f>'[1]9 мес. '!$H$22</f>
        <v>724.2939999999999</v>
      </c>
      <c r="F21" s="69">
        <f>E21/$E$54</f>
        <v>0.3423659512515628</v>
      </c>
      <c r="G21" s="80">
        <f>'[1]9 мес. '!$J$22</f>
        <v>1034.8269999999998</v>
      </c>
      <c r="H21" s="70">
        <f t="shared" si="4"/>
        <v>0.7669102114939476</v>
      </c>
      <c r="I21" s="71">
        <f aca="true" t="shared" si="5" ref="I21:J50">G21-E21</f>
        <v>310.5329999999999</v>
      </c>
      <c r="J21" s="72">
        <f t="shared" si="2"/>
        <v>0.4245442602423848</v>
      </c>
      <c r="K21" s="115"/>
    </row>
    <row r="22" spans="1:11" s="13" customFormat="1" ht="25.5" customHeight="1">
      <c r="A22" s="18" t="s">
        <v>55</v>
      </c>
      <c r="B22" s="49" t="s">
        <v>56</v>
      </c>
      <c r="C22" s="153">
        <v>0</v>
      </c>
      <c r="D22" s="154">
        <f>C22/$C$54</f>
        <v>0</v>
      </c>
      <c r="E22" s="102">
        <v>0</v>
      </c>
      <c r="F22" s="86">
        <f>E22/$E$54</f>
        <v>0</v>
      </c>
      <c r="G22" s="102">
        <v>0</v>
      </c>
      <c r="H22" s="88">
        <f t="shared" si="4"/>
        <v>0</v>
      </c>
      <c r="I22" s="87">
        <f t="shared" si="5"/>
        <v>0</v>
      </c>
      <c r="J22" s="89">
        <f t="shared" si="2"/>
        <v>0</v>
      </c>
      <c r="K22" s="114"/>
    </row>
    <row r="23" spans="1:11" s="11" customFormat="1" ht="26.25" customHeight="1">
      <c r="A23" s="17" t="s">
        <v>16</v>
      </c>
      <c r="B23" s="47" t="s">
        <v>17</v>
      </c>
      <c r="C23" s="151">
        <v>4.726</v>
      </c>
      <c r="D23" s="152">
        <f>C23/$C$54</f>
        <v>0.001675446868552224</v>
      </c>
      <c r="E23" s="80">
        <f>'[1]9 мес. '!$H$23+'[1]9 мес. '!$H$18+'[1]9 мес. '!$H$21</f>
        <v>3.5460000000000007</v>
      </c>
      <c r="F23" s="69">
        <f>E23/$E$54</f>
        <v>0.0016761559023518657</v>
      </c>
      <c r="G23" s="80">
        <f>'[1]9 мес. '!$J$23+'[1]9 мес. '!$J$18+'[1]9 мес. '!$J$21</f>
        <v>631.3419999999999</v>
      </c>
      <c r="H23" s="70">
        <f t="shared" si="4"/>
        <v>0.4678875084869373</v>
      </c>
      <c r="I23" s="71">
        <f t="shared" si="5"/>
        <v>627.7959999999998</v>
      </c>
      <c r="J23" s="72">
        <f t="shared" si="2"/>
        <v>0.4662113525845854</v>
      </c>
      <c r="K23" s="115"/>
    </row>
    <row r="24" spans="1:13" s="11" customFormat="1" ht="26.25" customHeight="1">
      <c r="A24" s="16" t="s">
        <v>18</v>
      </c>
      <c r="B24" s="46" t="s">
        <v>60</v>
      </c>
      <c r="C24" s="155">
        <f aca="true" t="shared" si="6" ref="C24:J24">SUM(C25:C29)</f>
        <v>4895.908</v>
      </c>
      <c r="D24" s="156">
        <f t="shared" si="6"/>
        <v>1.735682125966945</v>
      </c>
      <c r="E24" s="81">
        <f t="shared" si="6"/>
        <v>3671.925999999999</v>
      </c>
      <c r="F24" s="75">
        <f t="shared" si="6"/>
        <v>1.7356797625209461</v>
      </c>
      <c r="G24" s="81">
        <f>SUM(G25:G29)</f>
        <v>4104.675</v>
      </c>
      <c r="H24" s="76">
        <f t="shared" si="6"/>
        <v>3.0419743322931465</v>
      </c>
      <c r="I24" s="74">
        <f t="shared" si="6"/>
        <v>432.74900000000065</v>
      </c>
      <c r="J24" s="77">
        <f t="shared" si="6"/>
        <v>1.3062945697722008</v>
      </c>
      <c r="K24" s="114">
        <f>G24-E24</f>
        <v>432.74900000000116</v>
      </c>
      <c r="L24" s="161">
        <f>H24-F24</f>
        <v>1.3062945697722004</v>
      </c>
      <c r="M24" s="161"/>
    </row>
    <row r="25" spans="1:11" s="11" customFormat="1" ht="27.75" customHeight="1">
      <c r="A25" s="17" t="s">
        <v>19</v>
      </c>
      <c r="B25" s="47" t="s">
        <v>20</v>
      </c>
      <c r="C25" s="157">
        <v>2459.344</v>
      </c>
      <c r="D25" s="152">
        <f aca="true" t="shared" si="7" ref="D25:D39">C25/$C$54</f>
        <v>0.8718790104724293</v>
      </c>
      <c r="E25" s="82">
        <f>'[1]9 мес. '!$H$28</f>
        <v>1844.5089999999996</v>
      </c>
      <c r="F25" s="69">
        <f>E25/$E$54</f>
        <v>0.8718794831616289</v>
      </c>
      <c r="G25" s="82">
        <f>'[1]9 мес. '!$J$28</f>
        <v>1671.368</v>
      </c>
      <c r="H25" s="70">
        <f t="shared" si="4"/>
        <v>1.2386506984879757</v>
      </c>
      <c r="I25" s="71">
        <f t="shared" si="5"/>
        <v>-173.14099999999962</v>
      </c>
      <c r="J25" s="72">
        <f t="shared" si="2"/>
        <v>0.3667712153263468</v>
      </c>
      <c r="K25" s="114"/>
    </row>
    <row r="26" spans="1:11" s="11" customFormat="1" ht="45.75" customHeight="1">
      <c r="A26" s="17" t="s">
        <v>21</v>
      </c>
      <c r="B26" s="47" t="s">
        <v>74</v>
      </c>
      <c r="C26" s="157">
        <v>541.056</v>
      </c>
      <c r="D26" s="152">
        <f t="shared" si="7"/>
        <v>0.1918134957493424</v>
      </c>
      <c r="E26" s="82">
        <f>'[1]9 мес. '!$H$30</f>
        <v>405.7920000000001</v>
      </c>
      <c r="F26" s="69">
        <f>E26/$E$54</f>
        <v>0.19181349574934242</v>
      </c>
      <c r="G26" s="82">
        <f>'[1]9 мес. '!$J$30</f>
        <v>362.4640000000001</v>
      </c>
      <c r="H26" s="70">
        <f t="shared" si="4"/>
        <v>0.26862204300713294</v>
      </c>
      <c r="I26" s="71">
        <f t="shared" si="5"/>
        <v>-43.327999999999975</v>
      </c>
      <c r="J26" s="72">
        <f t="shared" si="2"/>
        <v>0.07680854725779052</v>
      </c>
      <c r="K26" s="115"/>
    </row>
    <row r="27" spans="1:11" s="11" customFormat="1" ht="25.5" customHeight="1">
      <c r="A27" s="17" t="s">
        <v>22</v>
      </c>
      <c r="B27" s="47" t="s">
        <v>15</v>
      </c>
      <c r="C27" s="157">
        <v>474.534</v>
      </c>
      <c r="D27" s="152">
        <f t="shared" si="7"/>
        <v>0.16823032253947548</v>
      </c>
      <c r="E27" s="82">
        <f>'[1]9 мес. '!$H$32</f>
        <v>355.8959999999999</v>
      </c>
      <c r="F27" s="69">
        <f>E27/$E$54</f>
        <v>0.1682281954380765</v>
      </c>
      <c r="G27" s="82">
        <f>'[1]9 мес. '!$J$32</f>
        <v>319.12800000000004</v>
      </c>
      <c r="H27" s="70">
        <f t="shared" si="4"/>
        <v>0.23650573668220928</v>
      </c>
      <c r="I27" s="71">
        <f t="shared" si="5"/>
        <v>-36.76799999999986</v>
      </c>
      <c r="J27" s="72">
        <f t="shared" si="2"/>
        <v>0.0682775412441328</v>
      </c>
      <c r="K27" s="115"/>
    </row>
    <row r="28" spans="1:11" s="11" customFormat="1" ht="52.5" customHeight="1">
      <c r="A28" s="17" t="s">
        <v>23</v>
      </c>
      <c r="B28" s="50" t="s">
        <v>73</v>
      </c>
      <c r="C28" s="157">
        <v>637.864</v>
      </c>
      <c r="D28" s="152">
        <f t="shared" si="7"/>
        <v>0.22613356778717644</v>
      </c>
      <c r="E28" s="82">
        <f>'[1]9 мес. '!$H$45</f>
        <v>478.399</v>
      </c>
      <c r="F28" s="69">
        <f>E28/$E$54</f>
        <v>0.2261340404763762</v>
      </c>
      <c r="G28" s="82">
        <f>'[1]9 мес. '!$J$45</f>
        <v>385.7950000000001</v>
      </c>
      <c r="H28" s="70">
        <f t="shared" si="4"/>
        <v>0.2859126453439151</v>
      </c>
      <c r="I28" s="71">
        <f t="shared" si="5"/>
        <v>-92.60399999999993</v>
      </c>
      <c r="J28" s="72">
        <f t="shared" si="2"/>
        <v>0.05977860486753889</v>
      </c>
      <c r="K28" s="114"/>
    </row>
    <row r="29" spans="1:11" s="11" customFormat="1" ht="25.5" customHeight="1">
      <c r="A29" s="17" t="s">
        <v>69</v>
      </c>
      <c r="B29" s="47" t="s">
        <v>24</v>
      </c>
      <c r="C29" s="157">
        <v>783.11</v>
      </c>
      <c r="D29" s="152">
        <f t="shared" si="7"/>
        <v>0.2776257294185214</v>
      </c>
      <c r="E29" s="164">
        <f>'[1]9 мес. '!$H$33-'[1]9 мес. '!$H$45+'[1]9 мес. '!$H$29+'[1]9 мес. '!$H$31</f>
        <v>587.33</v>
      </c>
      <c r="F29" s="69">
        <f>E29/$E$54</f>
        <v>0.27762454769552203</v>
      </c>
      <c r="G29" s="164">
        <f>'[1]9 мес. '!$J$33-'[1]9 мес. '!$J$45+'[1]9 мес. '!$J$29+'[1]9 мес. '!$J$31</f>
        <v>1365.92</v>
      </c>
      <c r="H29" s="70">
        <f t="shared" si="4"/>
        <v>1.0122832087719138</v>
      </c>
      <c r="I29" s="71">
        <f t="shared" si="5"/>
        <v>778.59</v>
      </c>
      <c r="J29" s="72">
        <f t="shared" si="2"/>
        <v>0.7346586610763918</v>
      </c>
      <c r="K29" s="115"/>
    </row>
    <row r="30" spans="1:12" s="11" customFormat="1" ht="26.25" customHeight="1">
      <c r="A30" s="16" t="s">
        <v>25</v>
      </c>
      <c r="B30" s="46" t="s">
        <v>61</v>
      </c>
      <c r="C30" s="155">
        <f aca="true" t="shared" si="8" ref="C30:J30">SUM(C31:C35)</f>
        <v>1645.472</v>
      </c>
      <c r="D30" s="156">
        <f t="shared" si="8"/>
        <v>0.5833476321816261</v>
      </c>
      <c r="E30" s="81">
        <f>SUM(E31:E35)</f>
        <v>1234.0939999999998</v>
      </c>
      <c r="F30" s="75">
        <f t="shared" si="8"/>
        <v>0.5833429052896284</v>
      </c>
      <c r="G30" s="81">
        <f>SUM(G31:G35)</f>
        <v>970.326</v>
      </c>
      <c r="H30" s="76">
        <f t="shared" si="8"/>
        <v>0.7191085252685485</v>
      </c>
      <c r="I30" s="74">
        <f t="shared" si="8"/>
        <v>-263.7679999999999</v>
      </c>
      <c r="J30" s="77">
        <f t="shared" si="8"/>
        <v>0.1357656199789201</v>
      </c>
      <c r="K30" s="114">
        <f>G30-E30</f>
        <v>-263.7679999999998</v>
      </c>
      <c r="L30" s="161">
        <f>H30-F30</f>
        <v>0.13576561997892012</v>
      </c>
    </row>
    <row r="31" spans="1:11" s="11" customFormat="1" ht="27.75" customHeight="1">
      <c r="A31" s="17" t="s">
        <v>26</v>
      </c>
      <c r="B31" s="47" t="s">
        <v>20</v>
      </c>
      <c r="C31" s="157">
        <v>1228.574</v>
      </c>
      <c r="D31" s="152">
        <f t="shared" si="7"/>
        <v>0.4355502456802116</v>
      </c>
      <c r="E31" s="82">
        <f>'[1]9 мес. '!$H$71</f>
        <v>921.4289999999999</v>
      </c>
      <c r="F31" s="166">
        <f>E31/$E$54</f>
        <v>0.4355495366464119</v>
      </c>
      <c r="G31" s="82">
        <f>'[1]9 мес. '!$J$71</f>
        <v>662.7909999999999</v>
      </c>
      <c r="H31" s="167">
        <f t="shared" si="4"/>
        <v>0.4911943600102095</v>
      </c>
      <c r="I31" s="165">
        <f t="shared" si="5"/>
        <v>-258.6379999999999</v>
      </c>
      <c r="J31" s="168">
        <f t="shared" si="5"/>
        <v>0.05564482336379761</v>
      </c>
      <c r="K31" s="115"/>
    </row>
    <row r="32" spans="1:11" s="11" customFormat="1" ht="45" customHeight="1">
      <c r="A32" s="17" t="s">
        <v>27</v>
      </c>
      <c r="B32" s="47" t="s">
        <v>74</v>
      </c>
      <c r="C32" s="157">
        <v>270.286</v>
      </c>
      <c r="D32" s="152">
        <f t="shared" si="7"/>
        <v>0.0958209547849146</v>
      </c>
      <c r="E32" s="82">
        <f>'[1]9 мес. '!$H$73</f>
        <v>202.716</v>
      </c>
      <c r="F32" s="166">
        <f>E32/$E$54</f>
        <v>0.09582166381871425</v>
      </c>
      <c r="G32" s="82">
        <f>'[1]9 мес. '!$J$73</f>
        <v>146.191</v>
      </c>
      <c r="H32" s="167">
        <f t="shared" si="4"/>
        <v>0.1083421390517562</v>
      </c>
      <c r="I32" s="165">
        <f t="shared" si="5"/>
        <v>-56.525000000000006</v>
      </c>
      <c r="J32" s="168">
        <f t="shared" si="5"/>
        <v>0.01252047523304195</v>
      </c>
      <c r="K32" s="115"/>
    </row>
    <row r="33" spans="1:11" s="11" customFormat="1" ht="25.5" customHeight="1">
      <c r="A33" s="17" t="s">
        <v>28</v>
      </c>
      <c r="B33" s="47" t="s">
        <v>15</v>
      </c>
      <c r="C33" s="157">
        <v>0.417</v>
      </c>
      <c r="D33" s="152">
        <f t="shared" si="7"/>
        <v>0.00014783354722519622</v>
      </c>
      <c r="E33" s="82">
        <f>'[1]9 мес. '!$H$75</f>
        <v>0.31200000000000006</v>
      </c>
      <c r="F33" s="166">
        <f>E33/$E$54</f>
        <v>0.00014747903032537565</v>
      </c>
      <c r="G33" s="82">
        <f>'[1]9 мес. '!$J$75</f>
        <v>0.274</v>
      </c>
      <c r="H33" s="167">
        <f t="shared" si="4"/>
        <v>0.00020306137929271433</v>
      </c>
      <c r="I33" s="165">
        <f t="shared" si="5"/>
        <v>-0.038000000000000034</v>
      </c>
      <c r="J33" s="168">
        <f t="shared" si="5"/>
        <v>5.558234896733868E-05</v>
      </c>
      <c r="K33" s="115"/>
    </row>
    <row r="34" spans="1:11" s="11" customFormat="1" ht="50.25" customHeight="1">
      <c r="A34" s="17" t="s">
        <v>29</v>
      </c>
      <c r="B34" s="50" t="s">
        <v>73</v>
      </c>
      <c r="C34" s="158">
        <v>0.453</v>
      </c>
      <c r="D34" s="154">
        <f t="shared" si="7"/>
        <v>0.00016059615561873837</v>
      </c>
      <c r="E34" s="82">
        <f>'[1]9 мес. '!$H$88</f>
        <v>0.34099999999999997</v>
      </c>
      <c r="F34" s="169">
        <f>E34/$E$54</f>
        <v>0.00016118701711843937</v>
      </c>
      <c r="G34" s="82">
        <f>'[1]9 мес. '!$J$88</f>
        <v>0.371</v>
      </c>
      <c r="H34" s="167">
        <f t="shared" si="4"/>
        <v>0.0002749480719620329</v>
      </c>
      <c r="I34" s="165">
        <f t="shared" si="5"/>
        <v>0.030000000000000027</v>
      </c>
      <c r="J34" s="168">
        <f t="shared" si="5"/>
        <v>0.00011376105484359354</v>
      </c>
      <c r="K34" s="115"/>
    </row>
    <row r="35" spans="1:11" s="11" customFormat="1" ht="29.25" customHeight="1">
      <c r="A35" s="17" t="s">
        <v>70</v>
      </c>
      <c r="B35" s="47" t="s">
        <v>24</v>
      </c>
      <c r="C35" s="157">
        <v>145.742</v>
      </c>
      <c r="D35" s="152">
        <f t="shared" si="7"/>
        <v>0.05166800201365599</v>
      </c>
      <c r="E35" s="82">
        <f>'[1]9 мес. '!$H$76-'[1]9 мес. '!$H$88+'[1]9 мес. '!$H$72+'[1]9 мес. '!$H$74</f>
        <v>109.296</v>
      </c>
      <c r="F35" s="166">
        <f>E35/$E$54</f>
        <v>0.05166303877705851</v>
      </c>
      <c r="G35" s="82">
        <f>'[1]9 мес. '!$J$76-'[1]9 мес. '!$J$88+'[1]9 мес. '!$J$72+'[1]9 мес. '!$J$74</f>
        <v>160.699</v>
      </c>
      <c r="H35" s="167">
        <f t="shared" si="4"/>
        <v>0.1190940167553281</v>
      </c>
      <c r="I35" s="165">
        <f t="shared" si="5"/>
        <v>51.403000000000006</v>
      </c>
      <c r="J35" s="168">
        <f t="shared" si="5"/>
        <v>0.0674309779782696</v>
      </c>
      <c r="K35" s="115"/>
    </row>
    <row r="36" spans="1:12" s="11" customFormat="1" ht="27.75" customHeight="1">
      <c r="A36" s="16" t="s">
        <v>30</v>
      </c>
      <c r="B36" s="46" t="s">
        <v>62</v>
      </c>
      <c r="C36" s="155">
        <f aca="true" t="shared" si="9" ref="C36:J36">SUM(C37:C40)</f>
        <v>1022.0830000000001</v>
      </c>
      <c r="D36" s="156">
        <f t="shared" si="9"/>
        <v>0.3623456965193531</v>
      </c>
      <c r="E36" s="81">
        <f t="shared" si="9"/>
        <v>766.5709999999999</v>
      </c>
      <c r="F36" s="170">
        <f t="shared" si="9"/>
        <v>0.362349832549851</v>
      </c>
      <c r="G36" s="81">
        <f>SUM(G37:G40)</f>
        <v>682.4941</v>
      </c>
      <c r="H36" s="171">
        <f t="shared" si="9"/>
        <v>0.5057963259311667</v>
      </c>
      <c r="I36" s="172">
        <f t="shared" si="9"/>
        <v>-84.07689999999997</v>
      </c>
      <c r="J36" s="173">
        <f t="shared" si="9"/>
        <v>0.1434464933813158</v>
      </c>
      <c r="K36" s="114">
        <f>G36-E36</f>
        <v>-84.07689999999991</v>
      </c>
      <c r="L36" s="161">
        <f>H36-F36</f>
        <v>0.14344649338131576</v>
      </c>
    </row>
    <row r="37" spans="1:11" s="11" customFormat="1" ht="26.25" customHeight="1">
      <c r="A37" s="17" t="s">
        <v>31</v>
      </c>
      <c r="B37" s="47" t="s">
        <v>20</v>
      </c>
      <c r="C37" s="157">
        <v>796.386</v>
      </c>
      <c r="D37" s="152">
        <f t="shared" si="7"/>
        <v>0.28233229578053987</v>
      </c>
      <c r="E37" s="82">
        <f>'[1]9 мес. '!$H$102</f>
        <v>597.2909999999999</v>
      </c>
      <c r="F37" s="166">
        <f>E37/$E$54</f>
        <v>0.2823330048143395</v>
      </c>
      <c r="G37" s="82">
        <f>'[1]9 мес. '!$J$102</f>
        <v>425.35999999999996</v>
      </c>
      <c r="H37" s="167">
        <f t="shared" si="4"/>
        <v>0.3152342638538283</v>
      </c>
      <c r="I37" s="165">
        <f t="shared" si="5"/>
        <v>-171.93099999999998</v>
      </c>
      <c r="J37" s="168">
        <f t="shared" si="5"/>
        <v>0.03290125903948882</v>
      </c>
      <c r="K37" s="115"/>
    </row>
    <row r="38" spans="1:11" s="11" customFormat="1" ht="48" customHeight="1">
      <c r="A38" s="17" t="s">
        <v>32</v>
      </c>
      <c r="B38" s="47" t="s">
        <v>74</v>
      </c>
      <c r="C38" s="157">
        <v>175.205</v>
      </c>
      <c r="D38" s="152">
        <f t="shared" si="7"/>
        <v>0.06211313343307076</v>
      </c>
      <c r="E38" s="82">
        <f>'[1]9 мес. '!$H$104</f>
        <v>131.405</v>
      </c>
      <c r="F38" s="166">
        <f>E38/$E$54</f>
        <v>0.06211372429457046</v>
      </c>
      <c r="G38" s="82">
        <f>'[1]9 мес. '!$J$104</f>
        <v>91.962</v>
      </c>
      <c r="H38" s="167">
        <f t="shared" si="4"/>
        <v>0.06815303125006057</v>
      </c>
      <c r="I38" s="165">
        <f t="shared" si="5"/>
        <v>-39.443</v>
      </c>
      <c r="J38" s="168">
        <f t="shared" si="5"/>
        <v>0.006039306955490112</v>
      </c>
      <c r="K38" s="115"/>
    </row>
    <row r="39" spans="1:11" s="11" customFormat="1" ht="27.75" customHeight="1">
      <c r="A39" s="17" t="s">
        <v>33</v>
      </c>
      <c r="B39" s="47" t="s">
        <v>15</v>
      </c>
      <c r="C39" s="157">
        <v>1.777</v>
      </c>
      <c r="D39" s="152">
        <f t="shared" si="7"/>
        <v>0.0006299765309812319</v>
      </c>
      <c r="E39" s="82">
        <f>'[1]9 мес. '!$H$106</f>
        <v>1.333</v>
      </c>
      <c r="F39" s="166">
        <f>E39/$E$54</f>
        <v>0.0006300947032811721</v>
      </c>
      <c r="G39" s="82">
        <f>'[1]9 мес. '!$J$106</f>
        <v>1.367</v>
      </c>
      <c r="H39" s="167">
        <f t="shared" si="4"/>
        <v>0.0010130835966902937</v>
      </c>
      <c r="I39" s="165">
        <f t="shared" si="5"/>
        <v>0.03400000000000003</v>
      </c>
      <c r="J39" s="168">
        <f t="shared" si="5"/>
        <v>0.00038298889340912154</v>
      </c>
      <c r="K39" s="115"/>
    </row>
    <row r="40" spans="1:11" s="11" customFormat="1" ht="31.5" customHeight="1">
      <c r="A40" s="17" t="s">
        <v>34</v>
      </c>
      <c r="B40" s="47" t="s">
        <v>24</v>
      </c>
      <c r="C40" s="157">
        <v>48.715</v>
      </c>
      <c r="D40" s="152">
        <f>C40/$C$54</f>
        <v>0.017270290774761235</v>
      </c>
      <c r="E40" s="82">
        <f>'[1]9 мес. '!$H$107+'[1]9 мес. '!$H$103+'[1]9 мес. '!$H$105</f>
        <v>36.542</v>
      </c>
      <c r="F40" s="166">
        <f>E40/$E$54</f>
        <v>0.01727300873765986</v>
      </c>
      <c r="G40" s="82">
        <f>'[1]9 мес. '!$J$107+'[1]9 мес. '!$J$103+'[1]9 мес. '!$J$105</f>
        <v>163.8051</v>
      </c>
      <c r="H40" s="167">
        <f>G40/$G$54</f>
        <v>0.1213959472305876</v>
      </c>
      <c r="I40" s="165">
        <f t="shared" si="5"/>
        <v>127.26310000000001</v>
      </c>
      <c r="J40" s="168">
        <f t="shared" si="5"/>
        <v>0.10412293849292774</v>
      </c>
      <c r="K40" s="115"/>
    </row>
    <row r="41" spans="1:11" s="11" customFormat="1" ht="25.5" customHeight="1">
      <c r="A41" s="16" t="s">
        <v>35</v>
      </c>
      <c r="B41" s="46" t="s">
        <v>36</v>
      </c>
      <c r="C41" s="159">
        <v>0</v>
      </c>
      <c r="D41" s="160">
        <f>C41/$C$54</f>
        <v>0</v>
      </c>
      <c r="E41" s="105">
        <v>0</v>
      </c>
      <c r="F41" s="90">
        <f>E41/$C$54</f>
        <v>0</v>
      </c>
      <c r="G41" s="105">
        <v>0</v>
      </c>
      <c r="H41" s="91">
        <f>G41/$G$54</f>
        <v>0</v>
      </c>
      <c r="I41" s="92">
        <f t="shared" si="5"/>
        <v>0</v>
      </c>
      <c r="J41" s="93">
        <f t="shared" si="5"/>
        <v>0</v>
      </c>
      <c r="K41" s="114"/>
    </row>
    <row r="42" spans="1:11" s="11" customFormat="1" ht="25.5" customHeight="1">
      <c r="A42" s="16" t="s">
        <v>37</v>
      </c>
      <c r="B42" s="46" t="s">
        <v>38</v>
      </c>
      <c r="C42" s="159">
        <v>0</v>
      </c>
      <c r="D42" s="160">
        <f>C42/$C$54</f>
        <v>0</v>
      </c>
      <c r="E42" s="105">
        <v>0</v>
      </c>
      <c r="F42" s="90">
        <f>E42/$C$54</f>
        <v>0</v>
      </c>
      <c r="G42" s="105">
        <v>0</v>
      </c>
      <c r="H42" s="91">
        <f t="shared" si="4"/>
        <v>0</v>
      </c>
      <c r="I42" s="92">
        <f t="shared" si="5"/>
        <v>0</v>
      </c>
      <c r="J42" s="93">
        <f t="shared" si="5"/>
        <v>0</v>
      </c>
      <c r="K42" s="115"/>
    </row>
    <row r="43" spans="1:12" s="11" customFormat="1" ht="31.5" customHeight="1">
      <c r="A43" s="16" t="s">
        <v>39</v>
      </c>
      <c r="B43" s="46" t="s">
        <v>40</v>
      </c>
      <c r="C43" s="155">
        <f aca="true" t="shared" si="10" ref="C43:H43">C12+C30+C36+C41+C42</f>
        <v>30777.645</v>
      </c>
      <c r="D43" s="156">
        <f t="shared" si="10"/>
        <v>10.911195289179435</v>
      </c>
      <c r="E43" s="81">
        <f t="shared" si="10"/>
        <v>23083.234</v>
      </c>
      <c r="F43" s="75">
        <f t="shared" si="10"/>
        <v>10.911195407351737</v>
      </c>
      <c r="G43" s="122">
        <f t="shared" si="10"/>
        <v>21107.8291</v>
      </c>
      <c r="H43" s="76">
        <f t="shared" si="10"/>
        <v>15.64301055080618</v>
      </c>
      <c r="I43" s="73">
        <f t="shared" si="5"/>
        <v>-1975.4049000000014</v>
      </c>
      <c r="J43" s="77">
        <f>J12+J30+J36+J41+J42</f>
        <v>4.731815143454442</v>
      </c>
      <c r="K43" s="114">
        <f>G43-E43</f>
        <v>-1975.4049000000014</v>
      </c>
      <c r="L43" s="161">
        <f>H43-F43</f>
        <v>4.731815143454442</v>
      </c>
    </row>
    <row r="44" spans="1:11" s="11" customFormat="1" ht="31.5" customHeight="1">
      <c r="A44" s="16" t="s">
        <v>41</v>
      </c>
      <c r="B44" s="46" t="s">
        <v>63</v>
      </c>
      <c r="C44" s="155">
        <f aca="true" t="shared" si="11" ref="C44:J44">SUM(C45:C49)</f>
        <v>923.329</v>
      </c>
      <c r="D44" s="180">
        <f t="shared" si="11"/>
        <v>0.32733573459446813</v>
      </c>
      <c r="E44" s="105">
        <f t="shared" si="11"/>
        <v>0</v>
      </c>
      <c r="F44" s="94">
        <f t="shared" si="11"/>
        <v>0</v>
      </c>
      <c r="G44" s="123">
        <f t="shared" si="11"/>
        <v>0</v>
      </c>
      <c r="H44" s="96">
        <f t="shared" si="11"/>
        <v>0</v>
      </c>
      <c r="I44" s="95">
        <f t="shared" si="11"/>
        <v>0</v>
      </c>
      <c r="J44" s="97">
        <f t="shared" si="11"/>
        <v>0</v>
      </c>
      <c r="K44" s="115"/>
    </row>
    <row r="45" spans="1:11" s="11" customFormat="1" ht="26.25" customHeight="1">
      <c r="A45" s="17" t="s">
        <v>42</v>
      </c>
      <c r="B45" s="47" t="s">
        <v>43</v>
      </c>
      <c r="C45" s="158">
        <v>0</v>
      </c>
      <c r="D45" s="154">
        <f aca="true" t="shared" si="12" ref="D45:D51">C45/$C$54</f>
        <v>0</v>
      </c>
      <c r="E45" s="104">
        <v>0</v>
      </c>
      <c r="F45" s="86">
        <f aca="true" t="shared" si="13" ref="F45:F50">E45/$E$54</f>
        <v>0</v>
      </c>
      <c r="G45" s="124">
        <v>0</v>
      </c>
      <c r="H45" s="88">
        <f aca="true" t="shared" si="14" ref="H45:H50">G45/$G$54</f>
        <v>0</v>
      </c>
      <c r="I45" s="87">
        <f t="shared" si="5"/>
        <v>0</v>
      </c>
      <c r="J45" s="89">
        <f t="shared" si="5"/>
        <v>0</v>
      </c>
      <c r="K45" s="115"/>
    </row>
    <row r="46" spans="1:11" s="11" customFormat="1" ht="26.25" customHeight="1">
      <c r="A46" s="17" t="s">
        <v>44</v>
      </c>
      <c r="B46" s="47" t="s">
        <v>45</v>
      </c>
      <c r="C46" s="158">
        <v>0</v>
      </c>
      <c r="D46" s="154">
        <f t="shared" si="12"/>
        <v>0</v>
      </c>
      <c r="E46" s="104">
        <v>0</v>
      </c>
      <c r="F46" s="86">
        <f t="shared" si="13"/>
        <v>0</v>
      </c>
      <c r="G46" s="124">
        <v>0</v>
      </c>
      <c r="H46" s="88">
        <f t="shared" si="14"/>
        <v>0</v>
      </c>
      <c r="I46" s="87">
        <f t="shared" si="5"/>
        <v>0</v>
      </c>
      <c r="J46" s="89">
        <f t="shared" si="5"/>
        <v>0</v>
      </c>
      <c r="K46" s="115"/>
    </row>
    <row r="47" spans="1:11" s="11" customFormat="1" ht="26.25" customHeight="1">
      <c r="A47" s="17" t="s">
        <v>46</v>
      </c>
      <c r="B47" s="47" t="s">
        <v>47</v>
      </c>
      <c r="C47" s="158">
        <v>0</v>
      </c>
      <c r="D47" s="154">
        <f t="shared" si="12"/>
        <v>0</v>
      </c>
      <c r="E47" s="104">
        <v>0</v>
      </c>
      <c r="F47" s="86">
        <f t="shared" si="13"/>
        <v>0</v>
      </c>
      <c r="G47" s="124">
        <v>0</v>
      </c>
      <c r="H47" s="88">
        <f t="shared" si="14"/>
        <v>0</v>
      </c>
      <c r="I47" s="87">
        <f t="shared" si="5"/>
        <v>0</v>
      </c>
      <c r="J47" s="89">
        <f t="shared" si="5"/>
        <v>0</v>
      </c>
      <c r="K47" s="117"/>
    </row>
    <row r="48" spans="1:11" s="11" customFormat="1" ht="26.25" customHeight="1">
      <c r="A48" s="17" t="s">
        <v>48</v>
      </c>
      <c r="B48" s="47" t="s">
        <v>49</v>
      </c>
      <c r="C48" s="158">
        <v>0</v>
      </c>
      <c r="D48" s="154">
        <f t="shared" si="12"/>
        <v>0</v>
      </c>
      <c r="E48" s="104">
        <v>0</v>
      </c>
      <c r="F48" s="86">
        <f t="shared" si="13"/>
        <v>0</v>
      </c>
      <c r="G48" s="124">
        <v>0</v>
      </c>
      <c r="H48" s="88">
        <f t="shared" si="14"/>
        <v>0</v>
      </c>
      <c r="I48" s="87">
        <f t="shared" si="5"/>
        <v>0</v>
      </c>
      <c r="J48" s="89">
        <f t="shared" si="5"/>
        <v>0</v>
      </c>
      <c r="K48" s="118"/>
    </row>
    <row r="49" spans="1:11" s="11" customFormat="1" ht="26.25" customHeight="1">
      <c r="A49" s="17" t="s">
        <v>50</v>
      </c>
      <c r="B49" s="47" t="s">
        <v>51</v>
      </c>
      <c r="C49" s="157">
        <v>923.329</v>
      </c>
      <c r="D49" s="181">
        <f t="shared" si="12"/>
        <v>0.32733573459446813</v>
      </c>
      <c r="E49" s="104">
        <v>0</v>
      </c>
      <c r="F49" s="86">
        <f t="shared" si="13"/>
        <v>0</v>
      </c>
      <c r="G49" s="124">
        <v>0</v>
      </c>
      <c r="H49" s="88">
        <f t="shared" si="14"/>
        <v>0</v>
      </c>
      <c r="I49" s="87">
        <f t="shared" si="5"/>
        <v>0</v>
      </c>
      <c r="J49" s="89">
        <f t="shared" si="5"/>
        <v>0</v>
      </c>
      <c r="K49" s="107"/>
    </row>
    <row r="50" spans="1:11" s="11" customFormat="1" ht="72.75" customHeight="1">
      <c r="A50" s="19" t="s">
        <v>52</v>
      </c>
      <c r="B50" s="51" t="s">
        <v>71</v>
      </c>
      <c r="C50" s="159">
        <v>0</v>
      </c>
      <c r="D50" s="160">
        <f t="shared" si="12"/>
        <v>0</v>
      </c>
      <c r="E50" s="105">
        <v>0</v>
      </c>
      <c r="F50" s="177">
        <f t="shared" si="13"/>
        <v>0</v>
      </c>
      <c r="G50" s="121">
        <v>0</v>
      </c>
      <c r="H50" s="91">
        <f t="shared" si="14"/>
        <v>0</v>
      </c>
      <c r="I50" s="92">
        <f t="shared" si="5"/>
        <v>0</v>
      </c>
      <c r="J50" s="93">
        <f t="shared" si="5"/>
        <v>0</v>
      </c>
      <c r="K50" s="107"/>
    </row>
    <row r="51" spans="1:11" s="11" customFormat="1" ht="72.75" customHeight="1">
      <c r="A51" s="19" t="s">
        <v>53</v>
      </c>
      <c r="B51" s="51" t="s">
        <v>95</v>
      </c>
      <c r="C51" s="155">
        <v>-1008.3</v>
      </c>
      <c r="D51" s="178">
        <f t="shared" si="12"/>
        <v>-0.3574593900891256</v>
      </c>
      <c r="E51" s="105"/>
      <c r="F51" s="177"/>
      <c r="G51" s="95"/>
      <c r="H51" s="177"/>
      <c r="I51" s="92"/>
      <c r="J51" s="179"/>
      <c r="K51" s="107"/>
    </row>
    <row r="52" spans="1:11" ht="51" customHeight="1">
      <c r="A52" s="19" t="s">
        <v>54</v>
      </c>
      <c r="B52" s="46" t="s">
        <v>64</v>
      </c>
      <c r="C52" s="231">
        <f>C43+C44+C50+C51</f>
        <v>30692.674000000003</v>
      </c>
      <c r="D52" s="232"/>
      <c r="E52" s="240">
        <f>E43+E44+E50+E51</f>
        <v>23083.234</v>
      </c>
      <c r="F52" s="241"/>
      <c r="G52" s="242">
        <f>G43+G44+G50+G51</f>
        <v>21107.8291</v>
      </c>
      <c r="H52" s="243"/>
      <c r="I52" s="244">
        <f>G52-E52</f>
        <v>-1975.4049000000014</v>
      </c>
      <c r="J52" s="245"/>
      <c r="K52" s="114">
        <f>G52-E52</f>
        <v>-1975.4049000000014</v>
      </c>
    </row>
    <row r="53" spans="1:11" ht="51.75" customHeight="1">
      <c r="A53" s="19" t="s">
        <v>68</v>
      </c>
      <c r="B53" s="46" t="s">
        <v>66</v>
      </c>
      <c r="C53" s="233">
        <f>C52/C54</f>
        <v>10.88107163368478</v>
      </c>
      <c r="D53" s="234"/>
      <c r="E53" s="246">
        <f>E52/E54</f>
        <v>10.911195407351736</v>
      </c>
      <c r="F53" s="247"/>
      <c r="G53" s="248">
        <f>G52/G54</f>
        <v>15.643010550806178</v>
      </c>
      <c r="H53" s="247"/>
      <c r="I53" s="259">
        <f>G53-E53</f>
        <v>4.731815143454442</v>
      </c>
      <c r="J53" s="260"/>
      <c r="K53" s="114"/>
    </row>
    <row r="54" spans="1:11" ht="33" customHeight="1" thickBot="1">
      <c r="A54" s="20" t="s">
        <v>94</v>
      </c>
      <c r="B54" s="52" t="s">
        <v>67</v>
      </c>
      <c r="C54" s="235">
        <v>2820.74</v>
      </c>
      <c r="D54" s="236"/>
      <c r="E54" s="261">
        <f>'[1]9 мес. '!$H$131</f>
        <v>2115.555</v>
      </c>
      <c r="F54" s="262"/>
      <c r="G54" s="263">
        <f>'[1]9 мес. '!$J$131</f>
        <v>1349.345705</v>
      </c>
      <c r="H54" s="262"/>
      <c r="I54" s="264">
        <f>G54-E54</f>
        <v>-766.2092949999999</v>
      </c>
      <c r="J54" s="265"/>
      <c r="K54" s="114"/>
    </row>
    <row r="55" spans="1:7" ht="12" customHeight="1">
      <c r="A55" s="15"/>
      <c r="B55" s="3"/>
      <c r="C55" s="55"/>
      <c r="D55" s="55"/>
      <c r="G55" s="14"/>
    </row>
    <row r="56" spans="1:10" ht="27.75" customHeight="1">
      <c r="A56" s="215" t="s">
        <v>96</v>
      </c>
      <c r="B56" s="215"/>
      <c r="C56" s="215"/>
      <c r="D56" s="215"/>
      <c r="E56" s="215"/>
      <c r="F56" s="215"/>
      <c r="G56" s="215"/>
      <c r="H56" s="215"/>
      <c r="I56" s="215"/>
      <c r="J56" s="215"/>
    </row>
    <row r="57" spans="1:10" ht="42.75" customHeight="1">
      <c r="A57" s="22"/>
      <c r="B57" s="23" t="s">
        <v>97</v>
      </c>
      <c r="C57" s="35"/>
      <c r="D57" s="35"/>
      <c r="E57" s="24"/>
      <c r="F57" s="222" t="s">
        <v>98</v>
      </c>
      <c r="G57" s="222"/>
      <c r="H57" s="28"/>
      <c r="I57" s="31"/>
      <c r="J57" s="28"/>
    </row>
    <row r="58" spans="1:10" ht="19.5" customHeight="1">
      <c r="A58" s="22"/>
      <c r="B58" s="23"/>
      <c r="C58" s="192"/>
      <c r="D58" s="192"/>
      <c r="E58" s="32"/>
      <c r="F58" s="174"/>
      <c r="G58" s="175"/>
      <c r="H58" s="28"/>
      <c r="I58" s="28"/>
      <c r="J58" s="28"/>
    </row>
    <row r="59" spans="2:10" ht="27" customHeight="1">
      <c r="B59" s="23" t="s">
        <v>91</v>
      </c>
      <c r="C59" s="33"/>
      <c r="D59" s="33"/>
      <c r="E59" s="28"/>
      <c r="F59" s="184" t="s">
        <v>92</v>
      </c>
      <c r="G59" s="184"/>
      <c r="H59" s="28"/>
      <c r="I59" s="28"/>
      <c r="J59" s="28"/>
    </row>
    <row r="60" spans="2:10" ht="20.25" customHeight="1">
      <c r="B60" s="23"/>
      <c r="C60" s="33"/>
      <c r="D60" s="33"/>
      <c r="E60" s="28"/>
      <c r="F60" s="175"/>
      <c r="G60" s="175"/>
      <c r="H60" s="28"/>
      <c r="I60" s="28"/>
      <c r="J60" s="28"/>
    </row>
    <row r="61" spans="2:10" ht="23.25" customHeight="1">
      <c r="B61" s="23" t="s">
        <v>81</v>
      </c>
      <c r="C61" s="33"/>
      <c r="D61" s="33"/>
      <c r="E61" s="28"/>
      <c r="F61" s="184" t="s">
        <v>82</v>
      </c>
      <c r="G61" s="184"/>
      <c r="H61" s="28"/>
      <c r="I61" s="28"/>
      <c r="J61" s="28"/>
    </row>
  </sheetData>
  <sheetProtection/>
  <mergeCells count="29">
    <mergeCell ref="A56:J56"/>
    <mergeCell ref="F57:G57"/>
    <mergeCell ref="C58:D58"/>
    <mergeCell ref="F59:G59"/>
    <mergeCell ref="F61:G61"/>
    <mergeCell ref="I53:J53"/>
    <mergeCell ref="E54:F54"/>
    <mergeCell ref="G54:H54"/>
    <mergeCell ref="I54:J54"/>
    <mergeCell ref="A2:J2"/>
    <mergeCell ref="A3:J3"/>
    <mergeCell ref="A4:J4"/>
    <mergeCell ref="A8:A10"/>
    <mergeCell ref="B8:B10"/>
    <mergeCell ref="C8:D9"/>
    <mergeCell ref="E8:J8"/>
    <mergeCell ref="E9:F9"/>
    <mergeCell ref="A5:J5"/>
    <mergeCell ref="A6:J6"/>
    <mergeCell ref="C52:D52"/>
    <mergeCell ref="C53:D53"/>
    <mergeCell ref="C54:D54"/>
    <mergeCell ref="G9:H9"/>
    <mergeCell ref="I9:J9"/>
    <mergeCell ref="E52:F52"/>
    <mergeCell ref="G52:H52"/>
    <mergeCell ref="I52:J52"/>
    <mergeCell ref="E53:F53"/>
    <mergeCell ref="G53:H53"/>
  </mergeCells>
  <conditionalFormatting sqref="C22">
    <cfRule type="containsText" priority="9" dxfId="14" operator="containsText" stopIfTrue="1" text="Додаток2">
      <formula>NOT(ISERROR(SEARCH("Додаток2",C22)))</formula>
    </cfRule>
    <cfRule type="containsText" priority="10" dxfId="14" operator="containsText" stopIfTrue="1" text="Додаток2">
      <formula>NOT(ISERROR(SEARCH("Додаток2",C22)))</formula>
    </cfRule>
  </conditionalFormatting>
  <conditionalFormatting sqref="E22">
    <cfRule type="containsText" priority="7" dxfId="14" operator="containsText" stopIfTrue="1" text="Додаток2">
      <formula>NOT(ISERROR(SEARCH("Додаток2",E22)))</formula>
    </cfRule>
    <cfRule type="containsText" priority="8" dxfId="14" operator="containsText" stopIfTrue="1" text="Додаток2">
      <formula>NOT(ISERROR(SEARCH("Додаток2",E22)))</formula>
    </cfRule>
  </conditionalFormatting>
  <conditionalFormatting sqref="E22">
    <cfRule type="containsText" priority="5" dxfId="14" operator="containsText" stopIfTrue="1" text="Додаток2">
      <formula>NOT(ISERROR(SEARCH("Додаток2",E22)))</formula>
    </cfRule>
    <cfRule type="containsText" priority="6" dxfId="14" operator="containsText" stopIfTrue="1" text="Додаток2">
      <formula>NOT(ISERROR(SEARCH("Додаток2",E22)))</formula>
    </cfRule>
  </conditionalFormatting>
  <conditionalFormatting sqref="G22">
    <cfRule type="containsText" priority="3" dxfId="14" operator="containsText" stopIfTrue="1" text="Додаток2">
      <formula>NOT(ISERROR(SEARCH("Додаток2",G22)))</formula>
    </cfRule>
    <cfRule type="containsText" priority="4" dxfId="14" operator="containsText" stopIfTrue="1" text="Додаток2">
      <formula>NOT(ISERROR(SEARCH("Додаток2",G22)))</formula>
    </cfRule>
  </conditionalFormatting>
  <conditionalFormatting sqref="G22">
    <cfRule type="containsText" priority="1" dxfId="14" operator="containsText" stopIfTrue="1" text="Додаток2">
      <formula>NOT(ISERROR(SEARCH("Додаток2",G22)))</formula>
    </cfRule>
    <cfRule type="containsText" priority="2" dxfId="14" operator="containsText" stopIfTrue="1" text="Додаток2">
      <formula>NOT(ISERROR(SEARCH("Додаток2",G22)))</formula>
    </cfRule>
  </conditionalFormatting>
  <printOptions horizontalCentered="1"/>
  <pageMargins left="0.5511811023622047" right="0.1968503937007874" top="0.35433070866141736" bottom="0.21" header="0" footer="0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2021-10-25T05:05:40Z</dcterms:modified>
  <cp:category/>
  <cp:version/>
  <cp:contentType/>
  <cp:contentStatus/>
</cp:coreProperties>
</file>