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13" activeTab="1"/>
  </bookViews>
  <sheets>
    <sheet name="додаток 63 ЦВ (вода)" sheetId="1" r:id="rId1"/>
    <sheet name="додаток 63 ЦВ (водовідведення)" sheetId="2" r:id="rId2"/>
  </sheets>
  <externalReferences>
    <externalReference r:id="rId5"/>
  </externalReferences>
  <definedNames>
    <definedName name="Excel_BuiltIn_Print_Area_2" localSheetId="1">#REF!</definedName>
    <definedName name="Excel_BuiltIn_Print_Area_2">#REF!</definedName>
    <definedName name="Excel_BuiltIn_Print_Area_4" localSheetId="1">#REF!</definedName>
    <definedName name="Excel_BuiltIn_Print_Area_4">#REF!</definedName>
    <definedName name="Excel_BuiltIn_Print_Titles_2" localSheetId="1">#REF!</definedName>
    <definedName name="Excel_BuiltIn_Print_Titles_2">#REF!</definedName>
    <definedName name="Excel_BuiltIn_Print_Titles_4" localSheetId="1">#REF!</definedName>
    <definedName name="Excel_BuiltIn_Print_Titles_4">#REF!</definedName>
    <definedName name="_xlnm.Print_Area" localSheetId="0">'додаток 63 ЦВ (вода)'!$A$1:$J$60</definedName>
    <definedName name="_xlnm.Print_Area" localSheetId="1">'додаток 63 ЦВ (водовідведення)'!$A$1:$J$60</definedName>
  </definedNames>
  <calcPr fullCalcOnLoad="1"/>
</workbook>
</file>

<file path=xl/sharedStrings.xml><?xml version="1.0" encoding="utf-8"?>
<sst xmlns="http://schemas.openxmlformats.org/spreadsheetml/2006/main" count="220" uniqueCount="99">
  <si>
    <t>№
з/п</t>
  </si>
  <si>
    <t>Найменування показників</t>
  </si>
  <si>
    <t>1.1</t>
  </si>
  <si>
    <t>1.1.1</t>
  </si>
  <si>
    <t>електроенергія</t>
  </si>
  <si>
    <t>1.1.2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</si>
  <si>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</si>
  <si>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</si>
  <si>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</si>
  <si>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</si>
  <si>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</si>
  <si>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</si>
  <si>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</si>
  <si>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1.3.1</t>
  </si>
  <si>
    <t>1.3.2</t>
  </si>
  <si>
    <t>амортизаційні відрахування</t>
  </si>
  <si>
    <t>1.3.4</t>
  </si>
  <si>
    <t>інші прямі витрати</t>
  </si>
  <si>
    <t>1.4</t>
  </si>
  <si>
    <t>1.4.1</t>
  </si>
  <si>
    <t>витрати на оплату праці</t>
  </si>
  <si>
    <t>1.4.2</t>
  </si>
  <si>
    <t>1.4.3</t>
  </si>
  <si>
    <t>1.4.4</t>
  </si>
  <si>
    <t>інші витрати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</si>
  <si>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</si>
  <si>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</si>
  <si>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</si>
  <si>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</si>
  <si>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</si>
  <si>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</si>
  <si>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</si>
  <si>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</si>
  <si>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</si>
  <si>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</si>
  <si>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</si>
  <si>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</si>
  <si>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</si>
  <si>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</si>
  <si>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</si>
  <si>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</si>
  <si>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</si>
  <si>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</si>
  <si>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</si>
  <si>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</si>
  <si>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</si>
  <si>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</si>
  <si>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</si>
  <si>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</si>
  <si>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</si>
  <si>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</si>
  <si>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</si>
  <si>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</si>
  <si>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</si>
  <si>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10</t>
  </si>
  <si>
    <t>1.3.3</t>
  </si>
  <si>
    <t>підкачка води сторонніми організаціями</t>
  </si>
  <si>
    <t>Виробнича собівартість, у тому числі:</t>
  </si>
  <si>
    <t>прямі матеріальні витрати, у тому числі: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</si>
  <si>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</si>
  <si>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</si>
  <si>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</si>
  <si>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Витрати на збут, у тому числі:</t>
  </si>
  <si>
    <t>Розрахунковий прибуток, у тому числі:</t>
  </si>
  <si>
    <t>Вартість централізованого водопостачання/водовідведення, тис. грн</t>
  </si>
  <si>
    <r>
      <t>грн/м</t>
    </r>
    <r>
      <rPr>
        <vertAlign val="superscript"/>
        <sz val="18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</si>
  <si>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</si>
  <si>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</si>
  <si>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11</t>
  </si>
  <si>
    <t>1.4.5</t>
  </si>
  <si>
    <t>2.5</t>
  </si>
  <si>
    <t>Сума компенсації/вилучення витрат на електроенергію, податки та збори за попередній звітний період</t>
  </si>
  <si>
    <t>витрати на придбання води в інших суб’єктів господарювання/очищення власних стічних вод іншими суб’єктами господарювання</t>
  </si>
  <si>
    <t>витрати, пов’язані зі сплатою податків, зборів та інших, передбачених законодавством, обов’язкових платежів</t>
  </si>
  <si>
    <t>єдиний внесок на загальнообовязкове державне соціальне страхування</t>
  </si>
  <si>
    <r>
      <t xml:space="preserve">відповідно до структури тарифів на </t>
    </r>
    <r>
      <rPr>
        <b/>
        <i/>
        <sz val="22"/>
        <rFont val="Times New Roman"/>
        <family val="1"/>
      </rPr>
      <t xml:space="preserve">централізоване водопостачання </t>
    </r>
  </si>
  <si>
    <t xml:space="preserve">тис. грн                                  </t>
  </si>
  <si>
    <t xml:space="preserve">тис. грн                                        </t>
  </si>
  <si>
    <t xml:space="preserve">Факт </t>
  </si>
  <si>
    <t xml:space="preserve">тис. грн                                       </t>
  </si>
  <si>
    <t>Відхилення</t>
  </si>
  <si>
    <t>Директор</t>
  </si>
  <si>
    <t>Головний бухгалтер</t>
  </si>
  <si>
    <t>Л.О.Боброва</t>
  </si>
  <si>
    <t xml:space="preserve">Річний план відповідно до структури </t>
  </si>
  <si>
    <t>без ПДВ</t>
  </si>
  <si>
    <r>
      <t xml:space="preserve">відповідно до структури тарифів на </t>
    </r>
    <r>
      <rPr>
        <b/>
        <i/>
        <sz val="22"/>
        <rFont val="Times New Roman"/>
        <family val="1"/>
      </rPr>
      <t>централізоване водовідведення</t>
    </r>
  </si>
  <si>
    <t>ЛКСП «Лисичанськводоканал»</t>
  </si>
  <si>
    <t xml:space="preserve">ЗВІТ </t>
  </si>
  <si>
    <t>(додаток 63 до Постанови НКРЕКП від 16.06.2016р. № 1141 (у редакції Постанови НКРЕКП від 28.12.2017 р. № 1575)</t>
  </si>
  <si>
    <t>Сума компенсації/вилучення витрат на електроенергію, податки та збори, на оплату праці за попередній звітний період</t>
  </si>
  <si>
    <r>
      <t>грн/м</t>
    </r>
    <r>
      <rPr>
        <i/>
        <vertAlign val="superscript"/>
        <sz val="18"/>
        <rFont val="Times New Roman"/>
        <family val="1"/>
      </rPr>
      <t>3</t>
    </r>
  </si>
  <si>
    <r>
      <t xml:space="preserve">План </t>
    </r>
    <r>
      <rPr>
        <sz val="18"/>
        <rFont val="Times New Roman"/>
        <family val="1"/>
      </rPr>
      <t>*</t>
    </r>
  </si>
  <si>
    <r>
      <t xml:space="preserve">*Примітка. Дія тарифу </t>
    </r>
    <r>
      <rPr>
        <b/>
        <sz val="18"/>
        <rFont val="Times New Roman"/>
        <family val="1"/>
      </rPr>
      <t xml:space="preserve">з 25.01.2018 </t>
    </r>
    <r>
      <rPr>
        <sz val="18"/>
        <rFont val="Times New Roman"/>
        <family val="1"/>
      </rPr>
      <t>(Постанова НКРЕКП № 1575 від 28.12.2017 )</t>
    </r>
  </si>
  <si>
    <t>за 1 квартал 2020 року</t>
  </si>
  <si>
    <t>1 квартал 2020 року</t>
  </si>
  <si>
    <t>Н.І.Кравченко</t>
  </si>
  <si>
    <t>Головний економіст</t>
  </si>
  <si>
    <t>О.В.Калитка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</si>
</sst>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"/>
    <numFmt numFmtId="167" formatCode="0.0"/>
    <numFmt numFmtId="168" formatCode="0.000"/>
    <numFmt numFmtId="169" formatCode="#,##0.0"/>
    <numFmt numFmtId="170" formatCode="0.0000"/>
    <numFmt numFmtId="171" formatCode="#,##0.00000"/>
  </numFmts>
  <fonts count="76"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b/>
      <i/>
      <sz val="22"/>
      <name val="Times New Roman"/>
      <family val="1"/>
    </font>
    <font>
      <sz val="20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vertAlign val="superscript"/>
      <sz val="18"/>
      <name val="Times New Roman"/>
      <family val="1"/>
    </font>
    <font>
      <i/>
      <sz val="14"/>
      <name val="Times New Roman"/>
      <family val="1"/>
    </font>
    <font>
      <i/>
      <sz val="2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22"/>
      <color rgb="FFFF0000"/>
      <name val="Times New Roman"/>
      <family val="1"/>
    </font>
    <font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6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right" wrapText="1"/>
      <protection/>
    </xf>
    <xf numFmtId="0" fontId="10" fillId="33" borderId="10" xfId="52" applyFont="1" applyFill="1" applyBorder="1" applyAlignment="1">
      <alignment horizontal="left" vertical="center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Alignment="1">
      <alignment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vertical="center" wrapText="1"/>
      <protection/>
    </xf>
    <xf numFmtId="0" fontId="5" fillId="33" borderId="0" xfId="53" applyFont="1" applyFill="1" applyAlignment="1">
      <alignment wrapText="1"/>
      <protection/>
    </xf>
    <xf numFmtId="4" fontId="2" fillId="0" borderId="0" xfId="52" applyNumberFormat="1" applyFont="1" applyAlignment="1">
      <alignment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49" fontId="10" fillId="0" borderId="11" xfId="52" applyNumberFormat="1" applyFont="1" applyBorder="1" applyAlignment="1">
      <alignment horizontal="center" vertical="center" wrapText="1"/>
      <protection/>
    </xf>
    <xf numFmtId="49" fontId="10" fillId="33" borderId="11" xfId="53" applyNumberFormat="1" applyFont="1" applyFill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49" fontId="3" fillId="0" borderId="12" xfId="54" applyNumberFormat="1" applyFont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8" fillId="33" borderId="0" xfId="55" applyFont="1" applyFill="1" applyBorder="1" applyAlignment="1">
      <alignment vertical="center" wrapText="1"/>
      <protection/>
    </xf>
    <xf numFmtId="49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left" wrapText="1"/>
      <protection/>
    </xf>
    <xf numFmtId="4" fontId="3" fillId="0" borderId="0" xfId="52" applyNumberFormat="1" applyFont="1" applyBorder="1" applyAlignment="1">
      <alignment horizontal="center" wrapText="1"/>
      <protection/>
    </xf>
    <xf numFmtId="1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14" fillId="0" borderId="0" xfId="52" applyFont="1" applyFill="1" applyAlignment="1">
      <alignment wrapText="1"/>
      <protection/>
    </xf>
    <xf numFmtId="0" fontId="2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 wrapText="1"/>
      <protection/>
    </xf>
    <xf numFmtId="4" fontId="2" fillId="0" borderId="0" xfId="52" applyNumberFormat="1" applyFont="1" applyAlignment="1">
      <alignment horizontal="center" wrapText="1"/>
      <protection/>
    </xf>
    <xf numFmtId="0" fontId="10" fillId="0" borderId="0" xfId="52" applyFont="1" applyAlignment="1">
      <alignment horizontal="center" wrapText="1"/>
      <protection/>
    </xf>
    <xf numFmtId="0" fontId="15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0" fontId="10" fillId="0" borderId="16" xfId="52" applyFont="1" applyBorder="1" applyAlignment="1">
      <alignment horizontal="center" wrapText="1"/>
      <protection/>
    </xf>
    <xf numFmtId="0" fontId="10" fillId="0" borderId="17" xfId="52" applyFont="1" applyBorder="1" applyAlignment="1">
      <alignment horizontal="center" wrapText="1"/>
      <protection/>
    </xf>
    <xf numFmtId="0" fontId="4" fillId="0" borderId="18" xfId="52" applyFont="1" applyBorder="1" applyAlignment="1">
      <alignment horizontal="center" wrapText="1"/>
      <protection/>
    </xf>
    <xf numFmtId="0" fontId="4" fillId="0" borderId="19" xfId="52" applyFont="1" applyBorder="1" applyAlignment="1">
      <alignment horizontal="center" wrapText="1"/>
      <protection/>
    </xf>
    <xf numFmtId="0" fontId="10" fillId="0" borderId="20" xfId="52" applyFont="1" applyBorder="1" applyAlignment="1">
      <alignment horizontal="center" wrapText="1"/>
      <protection/>
    </xf>
    <xf numFmtId="0" fontId="4" fillId="0" borderId="21" xfId="52" applyFont="1" applyBorder="1" applyAlignment="1">
      <alignment horizontal="center" wrapText="1"/>
      <protection/>
    </xf>
    <xf numFmtId="0" fontId="10" fillId="0" borderId="22" xfId="52" applyFont="1" applyBorder="1" applyAlignment="1">
      <alignment horizontal="center" wrapText="1"/>
      <protection/>
    </xf>
    <xf numFmtId="0" fontId="4" fillId="0" borderId="23" xfId="52" applyFont="1" applyBorder="1" applyAlignment="1">
      <alignment horizont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left" vertical="center" wrapText="1"/>
      <protection/>
    </xf>
    <xf numFmtId="0" fontId="3" fillId="0" borderId="26" xfId="52" applyFont="1" applyFill="1" applyBorder="1" applyAlignment="1">
      <alignment horizontal="left" vertical="center" wrapText="1"/>
      <protection/>
    </xf>
    <xf numFmtId="0" fontId="10" fillId="0" borderId="26" xfId="52" applyFont="1" applyFill="1" applyBorder="1" applyAlignment="1">
      <alignment horizontal="left" vertical="center" wrapText="1"/>
      <protection/>
    </xf>
    <xf numFmtId="0" fontId="10" fillId="33" borderId="26" xfId="52" applyFont="1" applyFill="1" applyBorder="1" applyAlignment="1">
      <alignment horizontal="left" vertical="center" wrapText="1"/>
      <protection/>
    </xf>
    <xf numFmtId="0" fontId="10" fillId="33" borderId="26" xfId="53" applyFont="1" applyFill="1" applyBorder="1" applyAlignment="1">
      <alignment vertical="center" wrapText="1"/>
      <protection/>
    </xf>
    <xf numFmtId="0" fontId="10" fillId="33" borderId="26" xfId="54" applyFont="1" applyFill="1" applyBorder="1" applyAlignment="1">
      <alignment horizontal="left" vertical="center" wrapText="1"/>
      <protection/>
    </xf>
    <xf numFmtId="0" fontId="3" fillId="0" borderId="26" xfId="54" applyFont="1" applyFill="1" applyBorder="1" applyAlignment="1">
      <alignment horizontal="left" vertical="center" wrapText="1"/>
      <protection/>
    </xf>
    <xf numFmtId="0" fontId="3" fillId="0" borderId="24" xfId="52" applyFont="1" applyFill="1" applyBorder="1" applyAlignment="1">
      <alignment horizontal="left" vertical="center" wrapText="1"/>
      <protection/>
    </xf>
    <xf numFmtId="0" fontId="15" fillId="0" borderId="0" xfId="52" applyFont="1" applyAlignment="1">
      <alignment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164" fontId="3" fillId="33" borderId="29" xfId="0" applyNumberFormat="1" applyFont="1" applyFill="1" applyBorder="1" applyAlignment="1">
      <alignment wrapText="1"/>
    </xf>
    <xf numFmtId="165" fontId="3" fillId="33" borderId="30" xfId="0" applyNumberFormat="1" applyFont="1" applyFill="1" applyBorder="1" applyAlignment="1">
      <alignment wrapText="1"/>
    </xf>
    <xf numFmtId="164" fontId="3" fillId="33" borderId="31" xfId="0" applyNumberFormat="1" applyFont="1" applyFill="1" applyBorder="1" applyAlignment="1">
      <alignment wrapText="1"/>
    </xf>
    <xf numFmtId="165" fontId="3" fillId="33" borderId="32" xfId="0" applyNumberFormat="1" applyFont="1" applyFill="1" applyBorder="1" applyAlignment="1">
      <alignment wrapText="1"/>
    </xf>
    <xf numFmtId="165" fontId="3" fillId="33" borderId="33" xfId="0" applyNumberFormat="1" applyFont="1" applyFill="1" applyBorder="1" applyAlignment="1">
      <alignment wrapText="1"/>
    </xf>
    <xf numFmtId="164" fontId="3" fillId="33" borderId="34" xfId="0" applyNumberFormat="1" applyFont="1" applyFill="1" applyBorder="1" applyAlignment="1">
      <alignment wrapText="1"/>
    </xf>
    <xf numFmtId="165" fontId="3" fillId="33" borderId="35" xfId="0" applyNumberFormat="1" applyFont="1" applyFill="1" applyBorder="1" applyAlignment="1">
      <alignment wrapText="1"/>
    </xf>
    <xf numFmtId="164" fontId="3" fillId="33" borderId="20" xfId="0" applyNumberFormat="1" applyFont="1" applyFill="1" applyBorder="1" applyAlignment="1">
      <alignment wrapText="1"/>
    </xf>
    <xf numFmtId="165" fontId="3" fillId="33" borderId="17" xfId="0" applyNumberFormat="1" applyFont="1" applyFill="1" applyBorder="1" applyAlignment="1">
      <alignment wrapText="1"/>
    </xf>
    <xf numFmtId="165" fontId="3" fillId="33" borderId="22" xfId="0" applyNumberFormat="1" applyFont="1" applyFill="1" applyBorder="1" applyAlignment="1">
      <alignment wrapText="1"/>
    </xf>
    <xf numFmtId="164" fontId="10" fillId="33" borderId="34" xfId="0" applyNumberFormat="1" applyFont="1" applyFill="1" applyBorder="1" applyAlignment="1">
      <alignment wrapText="1"/>
    </xf>
    <xf numFmtId="165" fontId="10" fillId="33" borderId="35" xfId="0" applyNumberFormat="1" applyFont="1" applyFill="1" applyBorder="1" applyAlignment="1">
      <alignment wrapText="1"/>
    </xf>
    <xf numFmtId="165" fontId="10" fillId="33" borderId="17" xfId="0" applyNumberFormat="1" applyFont="1" applyFill="1" applyBorder="1" applyAlignment="1">
      <alignment wrapText="1"/>
    </xf>
    <xf numFmtId="164" fontId="10" fillId="0" borderId="20" xfId="52" applyNumberFormat="1" applyFont="1" applyBorder="1" applyAlignment="1">
      <alignment wrapText="1"/>
      <protection/>
    </xf>
    <xf numFmtId="165" fontId="10" fillId="33" borderId="22" xfId="0" applyNumberFormat="1" applyFont="1" applyFill="1" applyBorder="1" applyAlignment="1">
      <alignment wrapText="1"/>
    </xf>
    <xf numFmtId="164" fontId="3" fillId="0" borderId="20" xfId="52" applyNumberFormat="1" applyFont="1" applyBorder="1" applyAlignment="1">
      <alignment wrapText="1"/>
      <protection/>
    </xf>
    <xf numFmtId="164" fontId="3" fillId="33" borderId="34" xfId="52" applyNumberFormat="1" applyFont="1" applyFill="1" applyBorder="1" applyAlignment="1">
      <alignment wrapText="1"/>
      <protection/>
    </xf>
    <xf numFmtId="164" fontId="3" fillId="33" borderId="20" xfId="52" applyNumberFormat="1" applyFont="1" applyFill="1" applyBorder="1" applyAlignment="1">
      <alignment wrapText="1"/>
      <protection/>
    </xf>
    <xf numFmtId="164" fontId="10" fillId="33" borderId="34" xfId="52" applyNumberFormat="1" applyFont="1" applyFill="1" applyBorder="1" applyAlignment="1">
      <alignment wrapText="1"/>
      <protection/>
    </xf>
    <xf numFmtId="165" fontId="3" fillId="33" borderId="35" xfId="52" applyNumberFormat="1" applyFont="1" applyFill="1" applyBorder="1" applyAlignment="1">
      <alignment wrapText="1"/>
      <protection/>
    </xf>
    <xf numFmtId="165" fontId="3" fillId="33" borderId="17" xfId="52" applyNumberFormat="1" applyFont="1" applyFill="1" applyBorder="1" applyAlignment="1">
      <alignment wrapText="1"/>
      <protection/>
    </xf>
    <xf numFmtId="165" fontId="3" fillId="33" borderId="22" xfId="52" applyNumberFormat="1" applyFont="1" applyFill="1" applyBorder="1" applyAlignment="1">
      <alignment wrapText="1"/>
      <protection/>
    </xf>
    <xf numFmtId="0" fontId="10" fillId="0" borderId="20" xfId="52" applyFont="1" applyBorder="1" applyAlignment="1">
      <alignment wrapText="1"/>
      <protection/>
    </xf>
    <xf numFmtId="0" fontId="3" fillId="0" borderId="20" xfId="52" applyFont="1" applyBorder="1" applyAlignment="1">
      <alignment wrapText="1"/>
      <protection/>
    </xf>
    <xf numFmtId="164" fontId="3" fillId="33" borderId="36" xfId="0" applyNumberFormat="1" applyFont="1" applyFill="1" applyBorder="1" applyAlignment="1">
      <alignment wrapText="1"/>
    </xf>
    <xf numFmtId="164" fontId="3" fillId="33" borderId="16" xfId="0" applyNumberFormat="1" applyFont="1" applyFill="1" applyBorder="1" applyAlignment="1">
      <alignment wrapText="1"/>
    </xf>
    <xf numFmtId="164" fontId="10" fillId="33" borderId="16" xfId="0" applyNumberFormat="1" applyFont="1" applyFill="1" applyBorder="1" applyAlignment="1">
      <alignment wrapText="1"/>
    </xf>
    <xf numFmtId="164" fontId="3" fillId="33" borderId="16" xfId="52" applyNumberFormat="1" applyFont="1" applyFill="1" applyBorder="1" applyAlignment="1">
      <alignment wrapText="1"/>
      <protection/>
    </xf>
    <xf numFmtId="164" fontId="10" fillId="33" borderId="16" xfId="52" applyNumberFormat="1" applyFont="1" applyFill="1" applyBorder="1" applyAlignment="1">
      <alignment wrapText="1"/>
      <protection/>
    </xf>
    <xf numFmtId="169" fontId="10" fillId="0" borderId="20" xfId="52" applyNumberFormat="1" applyFont="1" applyBorder="1" applyAlignment="1">
      <alignment wrapText="1"/>
      <protection/>
    </xf>
    <xf numFmtId="169" fontId="10" fillId="33" borderId="17" xfId="0" applyNumberFormat="1" applyFont="1" applyFill="1" applyBorder="1" applyAlignment="1">
      <alignment wrapText="1"/>
    </xf>
    <xf numFmtId="169" fontId="10" fillId="33" borderId="22" xfId="0" applyNumberFormat="1" applyFont="1" applyFill="1" applyBorder="1" applyAlignment="1">
      <alignment wrapText="1"/>
    </xf>
    <xf numFmtId="3" fontId="10" fillId="33" borderId="34" xfId="0" applyNumberFormat="1" applyFont="1" applyFill="1" applyBorder="1" applyAlignment="1">
      <alignment wrapText="1"/>
    </xf>
    <xf numFmtId="3" fontId="10" fillId="33" borderId="35" xfId="0" applyNumberFormat="1" applyFont="1" applyFill="1" applyBorder="1" applyAlignment="1">
      <alignment wrapText="1"/>
    </xf>
    <xf numFmtId="3" fontId="10" fillId="0" borderId="20" xfId="52" applyNumberFormat="1" applyFont="1" applyBorder="1" applyAlignment="1">
      <alignment wrapText="1"/>
      <protection/>
    </xf>
    <xf numFmtId="3" fontId="10" fillId="33" borderId="17" xfId="0" applyNumberFormat="1" applyFont="1" applyFill="1" applyBorder="1" applyAlignment="1">
      <alignment wrapText="1"/>
    </xf>
    <xf numFmtId="3" fontId="10" fillId="33" borderId="22" xfId="0" applyNumberFormat="1" applyFont="1" applyFill="1" applyBorder="1" applyAlignment="1">
      <alignment wrapText="1"/>
    </xf>
    <xf numFmtId="169" fontId="10" fillId="33" borderId="20" xfId="53" applyNumberFormat="1" applyFont="1" applyFill="1" applyBorder="1" applyAlignment="1">
      <alignment wrapText="1"/>
      <protection/>
    </xf>
    <xf numFmtId="3" fontId="10" fillId="33" borderId="34" xfId="52" applyNumberFormat="1" applyFont="1" applyFill="1" applyBorder="1" applyAlignment="1">
      <alignment wrapText="1"/>
      <protection/>
    </xf>
    <xf numFmtId="3" fontId="3" fillId="33" borderId="34" xfId="52" applyNumberFormat="1" applyFont="1" applyFill="1" applyBorder="1" applyAlignment="1">
      <alignment wrapText="1"/>
      <protection/>
    </xf>
    <xf numFmtId="3" fontId="3" fillId="33" borderId="35" xfId="0" applyNumberFormat="1" applyFont="1" applyFill="1" applyBorder="1" applyAlignment="1">
      <alignment wrapText="1"/>
    </xf>
    <xf numFmtId="3" fontId="3" fillId="33" borderId="17" xfId="0" applyNumberFormat="1" applyFont="1" applyFill="1" applyBorder="1" applyAlignment="1">
      <alignment wrapText="1"/>
    </xf>
    <xf numFmtId="3" fontId="3" fillId="0" borderId="20" xfId="52" applyNumberFormat="1" applyFont="1" applyBorder="1" applyAlignment="1">
      <alignment wrapText="1"/>
      <protection/>
    </xf>
    <xf numFmtId="3" fontId="3" fillId="33" borderId="22" xfId="0" applyNumberFormat="1" applyFont="1" applyFill="1" applyBorder="1" applyAlignment="1">
      <alignment wrapText="1"/>
    </xf>
    <xf numFmtId="3" fontId="3" fillId="33" borderId="35" xfId="52" applyNumberFormat="1" applyFont="1" applyFill="1" applyBorder="1" applyAlignment="1">
      <alignment wrapText="1"/>
      <protection/>
    </xf>
    <xf numFmtId="3" fontId="3" fillId="33" borderId="20" xfId="52" applyNumberFormat="1" applyFont="1" applyFill="1" applyBorder="1" applyAlignment="1">
      <alignment wrapText="1"/>
      <protection/>
    </xf>
    <xf numFmtId="3" fontId="3" fillId="33" borderId="17" xfId="52" applyNumberFormat="1" applyFont="1" applyFill="1" applyBorder="1" applyAlignment="1">
      <alignment wrapText="1"/>
      <protection/>
    </xf>
    <xf numFmtId="3" fontId="3" fillId="33" borderId="22" xfId="52" applyNumberFormat="1" applyFont="1" applyFill="1" applyBorder="1" applyAlignment="1">
      <alignment wrapText="1"/>
      <protection/>
    </xf>
    <xf numFmtId="3" fontId="10" fillId="0" borderId="16" xfId="0" applyNumberFormat="1" applyFont="1" applyFill="1" applyBorder="1" applyAlignment="1">
      <alignment wrapText="1"/>
    </xf>
    <xf numFmtId="3" fontId="10" fillId="0" borderId="17" xfId="0" applyNumberFormat="1" applyFont="1" applyFill="1" applyBorder="1" applyAlignment="1">
      <alignment wrapText="1"/>
    </xf>
    <xf numFmtId="3" fontId="10" fillId="0" borderId="20" xfId="52" applyNumberFormat="1" applyFont="1" applyFill="1" applyBorder="1" applyAlignment="1">
      <alignment wrapText="1"/>
      <protection/>
    </xf>
    <xf numFmtId="3" fontId="10" fillId="0" borderId="22" xfId="0" applyNumberFormat="1" applyFont="1" applyFill="1" applyBorder="1" applyAlignment="1">
      <alignment wrapText="1"/>
    </xf>
    <xf numFmtId="169" fontId="10" fillId="33" borderId="16" xfId="0" applyNumberFormat="1" applyFont="1" applyFill="1" applyBorder="1" applyAlignment="1">
      <alignment wrapText="1"/>
    </xf>
    <xf numFmtId="3" fontId="10" fillId="33" borderId="16" xfId="0" applyNumberFormat="1" applyFont="1" applyFill="1" applyBorder="1" applyAlignment="1">
      <alignment wrapText="1"/>
    </xf>
    <xf numFmtId="3" fontId="10" fillId="33" borderId="16" xfId="52" applyNumberFormat="1" applyFont="1" applyFill="1" applyBorder="1" applyAlignment="1">
      <alignment wrapText="1"/>
      <protection/>
    </xf>
    <xf numFmtId="3" fontId="3" fillId="33" borderId="16" xfId="52" applyNumberFormat="1" applyFont="1" applyFill="1" applyBorder="1" applyAlignment="1">
      <alignment wrapText="1"/>
      <protection/>
    </xf>
    <xf numFmtId="3" fontId="10" fillId="33" borderId="20" xfId="52" applyNumberFormat="1" applyFont="1" applyFill="1" applyBorder="1" applyAlignment="1">
      <alignment wrapText="1"/>
      <protection/>
    </xf>
    <xf numFmtId="0" fontId="66" fillId="0" borderId="0" xfId="52" applyFont="1" applyAlignment="1">
      <alignment wrapText="1"/>
      <protection/>
    </xf>
    <xf numFmtId="0" fontId="67" fillId="0" borderId="0" xfId="52" applyFont="1" applyAlignment="1">
      <alignment wrapText="1"/>
      <protection/>
    </xf>
    <xf numFmtId="0" fontId="68" fillId="0" borderId="0" xfId="52" applyFont="1" applyFill="1" applyAlignment="1">
      <alignment wrapText="1"/>
      <protection/>
    </xf>
    <xf numFmtId="0" fontId="69" fillId="0" borderId="0" xfId="52" applyFont="1" applyFill="1" applyAlignment="1">
      <alignment wrapText="1"/>
      <protection/>
    </xf>
    <xf numFmtId="0" fontId="70" fillId="33" borderId="0" xfId="55" applyFont="1" applyFill="1" applyBorder="1" applyAlignment="1">
      <alignment vertical="center" wrapText="1"/>
      <protection/>
    </xf>
    <xf numFmtId="0" fontId="71" fillId="0" borderId="0" xfId="52" applyFont="1" applyAlignment="1">
      <alignment horizontal="center" vertical="center" wrapText="1"/>
      <protection/>
    </xf>
    <xf numFmtId="0" fontId="71" fillId="0" borderId="0" xfId="52" applyFont="1" applyAlignment="1">
      <alignment horizontal="center" wrapText="1"/>
      <protection/>
    </xf>
    <xf numFmtId="164" fontId="71" fillId="0" borderId="0" xfId="52" applyNumberFormat="1" applyFont="1" applyAlignment="1">
      <alignment wrapText="1"/>
      <protection/>
    </xf>
    <xf numFmtId="0" fontId="71" fillId="0" borderId="0" xfId="52" applyFont="1" applyAlignment="1">
      <alignment wrapText="1"/>
      <protection/>
    </xf>
    <xf numFmtId="0" fontId="72" fillId="33" borderId="0" xfId="53" applyFont="1" applyFill="1" applyAlignment="1">
      <alignment wrapText="1"/>
      <protection/>
    </xf>
    <xf numFmtId="0" fontId="73" fillId="0" borderId="0" xfId="52" applyFont="1" applyAlignment="1">
      <alignment wrapText="1"/>
      <protection/>
    </xf>
    <xf numFmtId="164" fontId="74" fillId="0" borderId="0" xfId="52" applyNumberFormat="1" applyFont="1" applyAlignment="1">
      <alignment horizontal="center" vertical="center" wrapText="1"/>
      <protection/>
    </xf>
    <xf numFmtId="0" fontId="10" fillId="0" borderId="37" xfId="52" applyFont="1" applyBorder="1" applyAlignment="1">
      <alignment horizont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164" fontId="3" fillId="33" borderId="39" xfId="0" applyNumberFormat="1" applyFont="1" applyFill="1" applyBorder="1" applyAlignment="1">
      <alignment wrapText="1"/>
    </xf>
    <xf numFmtId="164" fontId="3" fillId="33" borderId="37" xfId="0" applyNumberFormat="1" applyFont="1" applyFill="1" applyBorder="1" applyAlignment="1">
      <alignment wrapText="1"/>
    </xf>
    <xf numFmtId="0" fontId="10" fillId="0" borderId="37" xfId="52" applyFont="1" applyBorder="1" applyAlignment="1">
      <alignment wrapText="1"/>
      <protection/>
    </xf>
    <xf numFmtId="3" fontId="10" fillId="0" borderId="37" xfId="52" applyNumberFormat="1" applyFont="1" applyBorder="1" applyAlignment="1">
      <alignment wrapText="1"/>
      <protection/>
    </xf>
    <xf numFmtId="0" fontId="3" fillId="0" borderId="37" xfId="52" applyFont="1" applyBorder="1" applyAlignment="1">
      <alignment wrapText="1"/>
      <protection/>
    </xf>
    <xf numFmtId="3" fontId="10" fillId="33" borderId="37" xfId="53" applyNumberFormat="1" applyFont="1" applyFill="1" applyBorder="1" applyAlignment="1">
      <alignment wrapText="1"/>
      <protection/>
    </xf>
    <xf numFmtId="164" fontId="3" fillId="33" borderId="37" xfId="52" applyNumberFormat="1" applyFont="1" applyFill="1" applyBorder="1" applyAlignment="1">
      <alignment wrapText="1"/>
      <protection/>
    </xf>
    <xf numFmtId="3" fontId="3" fillId="33" borderId="40" xfId="52" applyNumberFormat="1" applyFont="1" applyFill="1" applyBorder="1" applyAlignment="1">
      <alignment wrapText="1"/>
      <protection/>
    </xf>
    <xf numFmtId="164" fontId="3" fillId="33" borderId="40" xfId="52" applyNumberFormat="1" applyFont="1" applyFill="1" applyBorder="1" applyAlignment="1">
      <alignment wrapText="1"/>
      <protection/>
    </xf>
    <xf numFmtId="3" fontId="3" fillId="33" borderId="37" xfId="52" applyNumberFormat="1" applyFont="1" applyFill="1" applyBorder="1" applyAlignment="1">
      <alignment wrapText="1"/>
      <protection/>
    </xf>
    <xf numFmtId="3" fontId="10" fillId="33" borderId="40" xfId="52" applyNumberFormat="1" applyFont="1" applyFill="1" applyBorder="1" applyAlignment="1">
      <alignment wrapText="1"/>
      <protection/>
    </xf>
    <xf numFmtId="0" fontId="18" fillId="34" borderId="41" xfId="52" applyFont="1" applyFill="1" applyBorder="1" applyAlignment="1">
      <alignment horizontal="center" wrapText="1"/>
      <protection/>
    </xf>
    <xf numFmtId="0" fontId="18" fillId="34" borderId="42" xfId="52" applyFont="1" applyFill="1" applyBorder="1" applyAlignment="1">
      <alignment horizontal="center" wrapText="1"/>
      <protection/>
    </xf>
    <xf numFmtId="0" fontId="20" fillId="34" borderId="43" xfId="52" applyFont="1" applyFill="1" applyBorder="1" applyAlignment="1">
      <alignment horizontal="center" wrapText="1"/>
      <protection/>
    </xf>
    <xf numFmtId="0" fontId="20" fillId="34" borderId="44" xfId="52" applyFont="1" applyFill="1" applyBorder="1" applyAlignment="1">
      <alignment horizontal="center" wrapText="1"/>
      <protection/>
    </xf>
    <xf numFmtId="164" fontId="17" fillId="34" borderId="45" xfId="0" applyNumberFormat="1" applyFont="1" applyFill="1" applyBorder="1" applyAlignment="1">
      <alignment wrapText="1"/>
    </xf>
    <xf numFmtId="165" fontId="17" fillId="34" borderId="46" xfId="0" applyNumberFormat="1" applyFont="1" applyFill="1" applyBorder="1" applyAlignment="1">
      <alignment wrapText="1"/>
    </xf>
    <xf numFmtId="164" fontId="17" fillId="34" borderId="41" xfId="0" applyNumberFormat="1" applyFont="1" applyFill="1" applyBorder="1" applyAlignment="1">
      <alignment wrapText="1"/>
    </xf>
    <xf numFmtId="165" fontId="17" fillId="34" borderId="42" xfId="0" applyNumberFormat="1" applyFont="1" applyFill="1" applyBorder="1" applyAlignment="1">
      <alignment wrapText="1"/>
    </xf>
    <xf numFmtId="164" fontId="18" fillId="34" borderId="41" xfId="0" applyNumberFormat="1" applyFont="1" applyFill="1" applyBorder="1" applyAlignment="1">
      <alignment wrapText="1"/>
    </xf>
    <xf numFmtId="165" fontId="18" fillId="34" borderId="42" xfId="0" applyNumberFormat="1" applyFont="1" applyFill="1" applyBorder="1" applyAlignment="1">
      <alignment wrapText="1"/>
    </xf>
    <xf numFmtId="3" fontId="18" fillId="34" borderId="41" xfId="0" applyNumberFormat="1" applyFont="1" applyFill="1" applyBorder="1" applyAlignment="1">
      <alignment wrapText="1"/>
    </xf>
    <xf numFmtId="3" fontId="18" fillId="34" borderId="42" xfId="0" applyNumberFormat="1" applyFont="1" applyFill="1" applyBorder="1" applyAlignment="1">
      <alignment wrapText="1"/>
    </xf>
    <xf numFmtId="169" fontId="18" fillId="34" borderId="41" xfId="0" applyNumberFormat="1" applyFont="1" applyFill="1" applyBorder="1" applyAlignment="1">
      <alignment wrapText="1"/>
    </xf>
    <xf numFmtId="169" fontId="18" fillId="34" borderId="42" xfId="0" applyNumberFormat="1" applyFont="1" applyFill="1" applyBorder="1" applyAlignment="1">
      <alignment wrapText="1"/>
    </xf>
    <xf numFmtId="164" fontId="17" fillId="34" borderId="41" xfId="52" applyNumberFormat="1" applyFont="1" applyFill="1" applyBorder="1" applyAlignment="1">
      <alignment wrapText="1"/>
      <protection/>
    </xf>
    <xf numFmtId="165" fontId="17" fillId="34" borderId="42" xfId="52" applyNumberFormat="1" applyFont="1" applyFill="1" applyBorder="1" applyAlignment="1">
      <alignment wrapText="1"/>
      <protection/>
    </xf>
    <xf numFmtId="164" fontId="18" fillId="34" borderId="41" xfId="52" applyNumberFormat="1" applyFont="1" applyFill="1" applyBorder="1" applyAlignment="1">
      <alignment wrapText="1"/>
      <protection/>
    </xf>
    <xf numFmtId="3" fontId="18" fillId="34" borderId="41" xfId="52" applyNumberFormat="1" applyFont="1" applyFill="1" applyBorder="1" applyAlignment="1">
      <alignment wrapText="1"/>
      <protection/>
    </xf>
    <xf numFmtId="3" fontId="17" fillId="34" borderId="41" xfId="52" applyNumberFormat="1" applyFont="1" applyFill="1" applyBorder="1" applyAlignment="1">
      <alignment wrapText="1"/>
      <protection/>
    </xf>
    <xf numFmtId="3" fontId="17" fillId="34" borderId="42" xfId="0" applyNumberFormat="1" applyFont="1" applyFill="1" applyBorder="1" applyAlignment="1">
      <alignment wrapText="1"/>
    </xf>
    <xf numFmtId="3" fontId="17" fillId="34" borderId="42" xfId="52" applyNumberFormat="1" applyFont="1" applyFill="1" applyBorder="1" applyAlignment="1">
      <alignment wrapText="1"/>
      <protection/>
    </xf>
    <xf numFmtId="0" fontId="20" fillId="34" borderId="21" xfId="52" applyFont="1" applyFill="1" applyBorder="1" applyAlignment="1">
      <alignment horizontal="center" vertical="center" wrapText="1"/>
      <protection/>
    </xf>
    <xf numFmtId="0" fontId="20" fillId="34" borderId="23" xfId="52" applyFont="1" applyFill="1" applyBorder="1" applyAlignment="1">
      <alignment horizontal="center" vertical="center" wrapText="1"/>
      <protection/>
    </xf>
    <xf numFmtId="164" fontId="17" fillId="34" borderId="31" xfId="0" applyNumberFormat="1" applyFont="1" applyFill="1" applyBorder="1" applyAlignment="1">
      <alignment wrapText="1"/>
    </xf>
    <xf numFmtId="165" fontId="17" fillId="34" borderId="33" xfId="0" applyNumberFormat="1" applyFont="1" applyFill="1" applyBorder="1" applyAlignment="1">
      <alignment wrapText="1"/>
    </xf>
    <xf numFmtId="164" fontId="17" fillId="34" borderId="20" xfId="0" applyNumberFormat="1" applyFont="1" applyFill="1" applyBorder="1" applyAlignment="1">
      <alignment wrapText="1"/>
    </xf>
    <xf numFmtId="165" fontId="17" fillId="34" borderId="22" xfId="0" applyNumberFormat="1" applyFont="1" applyFill="1" applyBorder="1" applyAlignment="1">
      <alignment wrapText="1"/>
    </xf>
    <xf numFmtId="164" fontId="18" fillId="34" borderId="20" xfId="0" applyNumberFormat="1" applyFont="1" applyFill="1" applyBorder="1" applyAlignment="1">
      <alignment wrapText="1"/>
    </xf>
    <xf numFmtId="165" fontId="18" fillId="34" borderId="22" xfId="0" applyNumberFormat="1" applyFont="1" applyFill="1" applyBorder="1" applyAlignment="1">
      <alignment wrapText="1"/>
    </xf>
    <xf numFmtId="3" fontId="18" fillId="34" borderId="20" xfId="0" applyNumberFormat="1" applyFont="1" applyFill="1" applyBorder="1" applyAlignment="1">
      <alignment wrapText="1"/>
    </xf>
    <xf numFmtId="3" fontId="18" fillId="34" borderId="22" xfId="0" applyNumberFormat="1" applyFont="1" applyFill="1" applyBorder="1" applyAlignment="1">
      <alignment wrapText="1"/>
    </xf>
    <xf numFmtId="164" fontId="17" fillId="34" borderId="20" xfId="52" applyNumberFormat="1" applyFont="1" applyFill="1" applyBorder="1" applyAlignment="1">
      <alignment wrapText="1"/>
      <protection/>
    </xf>
    <xf numFmtId="165" fontId="17" fillId="34" borderId="22" xfId="52" applyNumberFormat="1" applyFont="1" applyFill="1" applyBorder="1" applyAlignment="1">
      <alignment wrapText="1"/>
      <protection/>
    </xf>
    <xf numFmtId="164" fontId="18" fillId="34" borderId="20" xfId="52" applyNumberFormat="1" applyFont="1" applyFill="1" applyBorder="1" applyAlignment="1">
      <alignment wrapText="1"/>
      <protection/>
    </xf>
    <xf numFmtId="3" fontId="18" fillId="34" borderId="20" xfId="52" applyNumberFormat="1" applyFont="1" applyFill="1" applyBorder="1" applyAlignment="1">
      <alignment wrapText="1"/>
      <protection/>
    </xf>
    <xf numFmtId="3" fontId="17" fillId="34" borderId="20" xfId="52" applyNumberFormat="1" applyFont="1" applyFill="1" applyBorder="1" applyAlignment="1">
      <alignment wrapText="1"/>
      <protection/>
    </xf>
    <xf numFmtId="3" fontId="17" fillId="34" borderId="22" xfId="0" applyNumberFormat="1" applyFont="1" applyFill="1" applyBorder="1" applyAlignment="1">
      <alignment wrapText="1"/>
    </xf>
    <xf numFmtId="3" fontId="17" fillId="34" borderId="22" xfId="52" applyNumberFormat="1" applyFont="1" applyFill="1" applyBorder="1" applyAlignment="1">
      <alignment wrapText="1"/>
      <protection/>
    </xf>
    <xf numFmtId="165" fontId="71" fillId="0" borderId="0" xfId="52" applyNumberFormat="1" applyFont="1" applyAlignment="1">
      <alignment wrapText="1"/>
      <protection/>
    </xf>
    <xf numFmtId="165" fontId="3" fillId="33" borderId="47" xfId="52" applyNumberFormat="1" applyFont="1" applyFill="1" applyBorder="1" applyAlignment="1">
      <alignment wrapText="1"/>
      <protection/>
    </xf>
    <xf numFmtId="165" fontId="10" fillId="33" borderId="47" xfId="0" applyNumberFormat="1" applyFont="1" applyFill="1" applyBorder="1" applyAlignment="1">
      <alignment wrapText="1"/>
    </xf>
    <xf numFmtId="164" fontId="10" fillId="0" borderId="16" xfId="52" applyNumberFormat="1" applyFont="1" applyFill="1" applyBorder="1" applyAlignment="1">
      <alignment wrapText="1"/>
      <protection/>
    </xf>
    <xf numFmtId="164" fontId="10" fillId="0" borderId="20" xfId="52" applyNumberFormat="1" applyFont="1" applyFill="1" applyBorder="1" applyAlignment="1">
      <alignment wrapText="1"/>
      <protection/>
    </xf>
    <xf numFmtId="168" fontId="10" fillId="0" borderId="20" xfId="52" applyNumberFormat="1" applyFont="1" applyFill="1" applyBorder="1" applyAlignment="1">
      <alignment wrapText="1"/>
      <protection/>
    </xf>
    <xf numFmtId="168" fontId="10" fillId="0" borderId="37" xfId="52" applyNumberFormat="1" applyFont="1" applyBorder="1" applyAlignment="1">
      <alignment wrapText="1"/>
      <protection/>
    </xf>
    <xf numFmtId="164" fontId="10" fillId="0" borderId="34" xfId="52" applyNumberFormat="1" applyFont="1" applyFill="1" applyBorder="1" applyAlignment="1">
      <alignment wrapText="1"/>
      <protection/>
    </xf>
    <xf numFmtId="165" fontId="10" fillId="0" borderId="35" xfId="0" applyNumberFormat="1" applyFont="1" applyFill="1" applyBorder="1" applyAlignment="1">
      <alignment wrapText="1"/>
    </xf>
    <xf numFmtId="0" fontId="10" fillId="0" borderId="37" xfId="52" applyFont="1" applyFill="1" applyBorder="1" applyAlignment="1">
      <alignment wrapText="1"/>
      <protection/>
    </xf>
    <xf numFmtId="165" fontId="10" fillId="0" borderId="17" xfId="0" applyNumberFormat="1" applyFont="1" applyFill="1" applyBorder="1" applyAlignment="1">
      <alignment wrapText="1"/>
    </xf>
    <xf numFmtId="165" fontId="10" fillId="0" borderId="22" xfId="0" applyNumberFormat="1" applyFont="1" applyFill="1" applyBorder="1" applyAlignment="1">
      <alignment wrapText="1"/>
    </xf>
    <xf numFmtId="3" fontId="10" fillId="0" borderId="34" xfId="52" applyNumberFormat="1" applyFont="1" applyFill="1" applyBorder="1" applyAlignment="1">
      <alignment wrapText="1"/>
      <protection/>
    </xf>
    <xf numFmtId="3" fontId="10" fillId="0" borderId="35" xfId="0" applyNumberFormat="1" applyFont="1" applyFill="1" applyBorder="1" applyAlignment="1">
      <alignment wrapText="1"/>
    </xf>
    <xf numFmtId="164" fontId="3" fillId="0" borderId="34" xfId="52" applyNumberFormat="1" applyFont="1" applyFill="1" applyBorder="1" applyAlignment="1">
      <alignment wrapText="1"/>
      <protection/>
    </xf>
    <xf numFmtId="165" fontId="3" fillId="0" borderId="35" xfId="52" applyNumberFormat="1" applyFont="1" applyFill="1" applyBorder="1" applyAlignment="1">
      <alignment wrapText="1"/>
      <protection/>
    </xf>
    <xf numFmtId="164" fontId="3" fillId="0" borderId="37" xfId="52" applyNumberFormat="1" applyFont="1" applyFill="1" applyBorder="1" applyAlignment="1">
      <alignment wrapText="1"/>
      <protection/>
    </xf>
    <xf numFmtId="165" fontId="3" fillId="0" borderId="17" xfId="52" applyNumberFormat="1" applyFont="1" applyFill="1" applyBorder="1" applyAlignment="1">
      <alignment wrapText="1"/>
      <protection/>
    </xf>
    <xf numFmtId="164" fontId="3" fillId="0" borderId="20" xfId="52" applyNumberFormat="1" applyFont="1" applyFill="1" applyBorder="1" applyAlignment="1">
      <alignment wrapText="1"/>
      <protection/>
    </xf>
    <xf numFmtId="165" fontId="3" fillId="0" borderId="22" xfId="52" applyNumberFormat="1" applyFont="1" applyFill="1" applyBorder="1" applyAlignment="1">
      <alignment wrapText="1"/>
      <protection/>
    </xf>
    <xf numFmtId="0" fontId="10" fillId="0" borderId="0" xfId="52" applyFont="1" applyAlignment="1">
      <alignment horizontal="left" wrapText="1"/>
      <protection/>
    </xf>
    <xf numFmtId="0" fontId="2" fillId="0" borderId="0" xfId="52" applyFont="1" applyAlignment="1">
      <alignment horizontal="left" wrapText="1"/>
      <protection/>
    </xf>
    <xf numFmtId="164" fontId="10" fillId="0" borderId="37" xfId="52" applyNumberFormat="1" applyFont="1" applyFill="1" applyBorder="1" applyAlignment="1">
      <alignment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164" fontId="3" fillId="0" borderId="21" xfId="52" applyNumberFormat="1" applyFont="1" applyBorder="1" applyAlignment="1">
      <alignment horizontal="center" wrapText="1"/>
      <protection/>
    </xf>
    <xf numFmtId="164" fontId="3" fillId="0" borderId="23" xfId="52" applyNumberFormat="1" applyFont="1" applyBorder="1" applyAlignment="1">
      <alignment horizontal="center" wrapText="1"/>
      <protection/>
    </xf>
    <xf numFmtId="0" fontId="3" fillId="0" borderId="48" xfId="52" applyFont="1" applyBorder="1" applyAlignment="1">
      <alignment horizontal="center" vertical="center" wrapText="1"/>
      <protection/>
    </xf>
    <xf numFmtId="0" fontId="3" fillId="0" borderId="49" xfId="52" applyFont="1" applyBorder="1" applyAlignment="1">
      <alignment horizontal="center" vertical="center" wrapText="1"/>
      <protection/>
    </xf>
    <xf numFmtId="0" fontId="3" fillId="0" borderId="5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51" xfId="52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164" fontId="17" fillId="34" borderId="41" xfId="52" applyNumberFormat="1" applyFont="1" applyFill="1" applyBorder="1" applyAlignment="1">
      <alignment horizontal="center" wrapText="1"/>
      <protection/>
    </xf>
    <xf numFmtId="164" fontId="17" fillId="34" borderId="42" xfId="52" applyNumberFormat="1" applyFont="1" applyFill="1" applyBorder="1" applyAlignment="1">
      <alignment horizontal="center" wrapText="1"/>
      <protection/>
    </xf>
    <xf numFmtId="164" fontId="3" fillId="33" borderId="16" xfId="52" applyNumberFormat="1" applyFont="1" applyFill="1" applyBorder="1" applyAlignment="1">
      <alignment horizontal="center" wrapText="1"/>
      <protection/>
    </xf>
    <xf numFmtId="164" fontId="3" fillId="33" borderId="17" xfId="52" applyNumberFormat="1" applyFont="1" applyFill="1" applyBorder="1" applyAlignment="1">
      <alignment horizontal="center" wrapText="1"/>
      <protection/>
    </xf>
    <xf numFmtId="164" fontId="3" fillId="33" borderId="52" xfId="52" applyNumberFormat="1" applyFont="1" applyFill="1" applyBorder="1" applyAlignment="1">
      <alignment horizontal="center" wrapText="1"/>
      <protection/>
    </xf>
    <xf numFmtId="164" fontId="3" fillId="33" borderId="53" xfId="52" applyNumberFormat="1" applyFont="1" applyFill="1" applyBorder="1" applyAlignment="1">
      <alignment horizontal="center" wrapText="1"/>
      <protection/>
    </xf>
    <xf numFmtId="165" fontId="75" fillId="0" borderId="53" xfId="52" applyNumberFormat="1" applyFont="1" applyFill="1" applyBorder="1" applyAlignment="1">
      <alignment horizontal="center" wrapText="1"/>
      <protection/>
    </xf>
    <xf numFmtId="165" fontId="75" fillId="0" borderId="10" xfId="52" applyNumberFormat="1" applyFont="1" applyFill="1" applyBorder="1" applyAlignment="1">
      <alignment horizontal="center" wrapText="1"/>
      <protection/>
    </xf>
    <xf numFmtId="0" fontId="3" fillId="0" borderId="54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53" xfId="52" applyFont="1" applyBorder="1" applyAlignment="1">
      <alignment horizontal="center" vertical="center" wrapText="1"/>
      <protection/>
    </xf>
    <xf numFmtId="0" fontId="17" fillId="34" borderId="55" xfId="52" applyFont="1" applyFill="1" applyBorder="1" applyAlignment="1">
      <alignment horizontal="center" wrapText="1"/>
      <protection/>
    </xf>
    <xf numFmtId="0" fontId="17" fillId="34" borderId="56" xfId="52" applyFont="1" applyFill="1" applyBorder="1" applyAlignment="1">
      <alignment horizontal="center" wrapText="1"/>
      <protection/>
    </xf>
    <xf numFmtId="0" fontId="17" fillId="34" borderId="25" xfId="52" applyFont="1" applyFill="1" applyBorder="1" applyAlignment="1">
      <alignment horizontal="center" wrapText="1"/>
      <protection/>
    </xf>
    <xf numFmtId="0" fontId="17" fillId="34" borderId="57" xfId="52" applyFont="1" applyFill="1" applyBorder="1" applyAlignment="1">
      <alignment horizontal="center" wrapText="1"/>
      <protection/>
    </xf>
    <xf numFmtId="164" fontId="3" fillId="0" borderId="20" xfId="52" applyNumberFormat="1" applyFont="1" applyBorder="1" applyAlignment="1">
      <alignment horizontal="center" wrapText="1"/>
      <protection/>
    </xf>
    <xf numFmtId="164" fontId="22" fillId="0" borderId="22" xfId="0" applyNumberFormat="1" applyFont="1" applyBorder="1" applyAlignment="1">
      <alignment horizontal="center"/>
    </xf>
    <xf numFmtId="165" fontId="75" fillId="0" borderId="20" xfId="52" applyNumberFormat="1" applyFont="1" applyFill="1" applyBorder="1" applyAlignment="1">
      <alignment horizontal="center" wrapText="1"/>
      <protection/>
    </xf>
    <xf numFmtId="165" fontId="75" fillId="0" borderId="22" xfId="52" applyNumberFormat="1" applyFont="1" applyFill="1" applyBorder="1" applyAlignment="1">
      <alignment horizontal="center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3" fillId="0" borderId="58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59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4" fontId="17" fillId="34" borderId="43" xfId="52" applyNumberFormat="1" applyFont="1" applyFill="1" applyBorder="1" applyAlignment="1">
      <alignment horizontal="center" wrapText="1"/>
      <protection/>
    </xf>
    <xf numFmtId="4" fontId="17" fillId="34" borderId="44" xfId="52" applyNumberFormat="1" applyFont="1" applyFill="1" applyBorder="1" applyAlignment="1">
      <alignment horizontal="center" wrapText="1"/>
      <protection/>
    </xf>
    <xf numFmtId="164" fontId="3" fillId="33" borderId="18" xfId="52" applyNumberFormat="1" applyFont="1" applyFill="1" applyBorder="1" applyAlignment="1">
      <alignment horizontal="center" wrapText="1"/>
      <protection/>
    </xf>
    <xf numFmtId="164" fontId="3" fillId="33" borderId="19" xfId="52" applyNumberFormat="1" applyFont="1" applyFill="1" applyBorder="1" applyAlignment="1">
      <alignment horizontal="center" wrapText="1"/>
      <protection/>
    </xf>
    <xf numFmtId="4" fontId="17" fillId="34" borderId="41" xfId="52" applyNumberFormat="1" applyFont="1" applyFill="1" applyBorder="1" applyAlignment="1">
      <alignment horizontal="center" wrapText="1"/>
      <protection/>
    </xf>
    <xf numFmtId="4" fontId="17" fillId="34" borderId="42" xfId="52" applyNumberFormat="1" applyFont="1" applyFill="1" applyBorder="1" applyAlignment="1">
      <alignment horizontal="center" wrapText="1"/>
      <protection/>
    </xf>
    <xf numFmtId="165" fontId="75" fillId="0" borderId="16" xfId="52" applyNumberFormat="1" applyFont="1" applyFill="1" applyBorder="1" applyAlignment="1">
      <alignment horizontal="center" wrapText="1"/>
      <protection/>
    </xf>
    <xf numFmtId="165" fontId="75" fillId="0" borderId="17" xfId="52" applyNumberFormat="1" applyFont="1" applyFill="1" applyBorder="1" applyAlignment="1">
      <alignment horizontal="center" wrapText="1"/>
      <protection/>
    </xf>
    <xf numFmtId="171" fontId="75" fillId="33" borderId="10" xfId="52" applyNumberFormat="1" applyFont="1" applyFill="1" applyBorder="1" applyAlignment="1">
      <alignment horizontal="center" vertical="center" wrapText="1"/>
      <protection/>
    </xf>
    <xf numFmtId="171" fontId="75" fillId="33" borderId="51" xfId="52" applyNumberFormat="1" applyFont="1" applyFill="1" applyBorder="1" applyAlignment="1">
      <alignment horizontal="center" vertical="center" wrapText="1"/>
      <protection/>
    </xf>
    <xf numFmtId="164" fontId="3" fillId="33" borderId="12" xfId="52" applyNumberFormat="1" applyFont="1" applyFill="1" applyBorder="1" applyAlignment="1">
      <alignment horizontal="center" vertical="center" wrapText="1"/>
      <protection/>
    </xf>
    <xf numFmtId="164" fontId="3" fillId="33" borderId="13" xfId="52" applyNumberFormat="1" applyFont="1" applyFill="1" applyBorder="1" applyAlignment="1">
      <alignment horizontal="center" vertical="center" wrapText="1"/>
      <protection/>
    </xf>
    <xf numFmtId="0" fontId="3" fillId="0" borderId="60" xfId="52" applyFont="1" applyBorder="1" applyAlignment="1">
      <alignment horizontal="center" vertical="center" wrapText="1"/>
      <protection/>
    </xf>
    <xf numFmtId="0" fontId="3" fillId="0" borderId="54" xfId="52" applyFont="1" applyBorder="1" applyAlignment="1">
      <alignment horizontal="center" vertical="center" wrapText="1"/>
      <protection/>
    </xf>
    <xf numFmtId="164" fontId="3" fillId="0" borderId="24" xfId="52" applyNumberFormat="1" applyFont="1" applyBorder="1" applyAlignment="1">
      <alignment horizontal="center" vertical="center" wrapText="1"/>
      <protection/>
    </xf>
    <xf numFmtId="164" fontId="3" fillId="0" borderId="61" xfId="52" applyNumberFormat="1" applyFont="1" applyBorder="1" applyAlignment="1">
      <alignment horizontal="center" vertical="center" wrapText="1"/>
      <protection/>
    </xf>
    <xf numFmtId="0" fontId="17" fillId="34" borderId="55" xfId="52" applyFont="1" applyFill="1" applyBorder="1" applyAlignment="1">
      <alignment horizontal="center" vertical="center" wrapText="1"/>
      <protection/>
    </xf>
    <xf numFmtId="0" fontId="17" fillId="34" borderId="56" xfId="52" applyFont="1" applyFill="1" applyBorder="1" applyAlignment="1">
      <alignment horizontal="center" vertical="center" wrapText="1"/>
      <protection/>
    </xf>
    <xf numFmtId="0" fontId="17" fillId="34" borderId="25" xfId="52" applyFont="1" applyFill="1" applyBorder="1" applyAlignment="1">
      <alignment horizontal="center" vertical="center" wrapText="1"/>
      <protection/>
    </xf>
    <xf numFmtId="0" fontId="17" fillId="34" borderId="57" xfId="52" applyFont="1" applyFill="1" applyBorder="1" applyAlignment="1">
      <alignment horizontal="center" vertical="center" wrapText="1"/>
      <protection/>
    </xf>
    <xf numFmtId="0" fontId="3" fillId="0" borderId="58" xfId="52" applyFont="1" applyFill="1" applyBorder="1" applyAlignment="1">
      <alignment horizontal="center" vertical="center" wrapText="1"/>
      <protection/>
    </xf>
    <xf numFmtId="0" fontId="3" fillId="0" borderId="59" xfId="52" applyFont="1" applyFill="1" applyBorder="1" applyAlignment="1">
      <alignment horizontal="center" vertical="center" wrapText="1"/>
      <protection/>
    </xf>
    <xf numFmtId="0" fontId="3" fillId="0" borderId="62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164" fontId="17" fillId="34" borderId="26" xfId="52" applyNumberFormat="1" applyFont="1" applyFill="1" applyBorder="1" applyAlignment="1">
      <alignment horizontal="center" vertical="center" wrapText="1"/>
      <protection/>
    </xf>
    <xf numFmtId="164" fontId="17" fillId="34" borderId="63" xfId="52" applyNumberFormat="1" applyFont="1" applyFill="1" applyBorder="1" applyAlignment="1">
      <alignment horizontal="center" vertical="center" wrapText="1"/>
      <protection/>
    </xf>
    <xf numFmtId="4" fontId="17" fillId="34" borderId="26" xfId="52" applyNumberFormat="1" applyFont="1" applyFill="1" applyBorder="1" applyAlignment="1">
      <alignment horizontal="center" vertical="center" wrapText="1"/>
      <protection/>
    </xf>
    <xf numFmtId="4" fontId="17" fillId="34" borderId="63" xfId="52" applyNumberFormat="1" applyFont="1" applyFill="1" applyBorder="1" applyAlignment="1">
      <alignment horizontal="center" vertical="center" wrapText="1"/>
      <protection/>
    </xf>
    <xf numFmtId="4" fontId="17" fillId="34" borderId="24" xfId="52" applyNumberFormat="1" applyFont="1" applyFill="1" applyBorder="1" applyAlignment="1">
      <alignment horizontal="center" vertical="center" wrapText="1"/>
      <protection/>
    </xf>
    <xf numFmtId="4" fontId="17" fillId="34" borderId="61" xfId="52" applyNumberFormat="1" applyFont="1" applyFill="1" applyBorder="1" applyAlignment="1">
      <alignment horizontal="center" vertical="center" wrapText="1"/>
      <protection/>
    </xf>
    <xf numFmtId="0" fontId="3" fillId="0" borderId="53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51" xfId="52" applyFont="1" applyFill="1" applyBorder="1" applyAlignment="1">
      <alignment horizontal="center" vertical="center" wrapText="1"/>
      <protection/>
    </xf>
    <xf numFmtId="164" fontId="3" fillId="33" borderId="11" xfId="52" applyNumberFormat="1" applyFont="1" applyFill="1" applyBorder="1" applyAlignment="1">
      <alignment horizontal="center" vertical="center" wrapText="1"/>
      <protection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164" fontId="3" fillId="33" borderId="52" xfId="52" applyNumberFormat="1" applyFont="1" applyFill="1" applyBorder="1" applyAlignment="1">
      <alignment horizontal="center" vertical="center" wrapText="1"/>
      <protection/>
    </xf>
    <xf numFmtId="164" fontId="3" fillId="33" borderId="53" xfId="52" applyNumberFormat="1" applyFont="1" applyFill="1" applyBorder="1" applyAlignment="1">
      <alignment horizontal="center" vertical="center" wrapText="1"/>
      <protection/>
    </xf>
    <xf numFmtId="164" fontId="3" fillId="0" borderId="26" xfId="52" applyNumberFormat="1" applyFont="1" applyBorder="1" applyAlignment="1">
      <alignment horizontal="center" vertical="center" wrapText="1"/>
      <protection/>
    </xf>
    <xf numFmtId="0" fontId="0" fillId="0" borderId="63" xfId="0" applyBorder="1" applyAlignment="1">
      <alignment/>
    </xf>
    <xf numFmtId="165" fontId="75" fillId="33" borderId="11" xfId="52" applyNumberFormat="1" applyFont="1" applyFill="1" applyBorder="1" applyAlignment="1">
      <alignment horizontal="center" vertical="center" wrapText="1"/>
      <protection/>
    </xf>
    <xf numFmtId="165" fontId="75" fillId="33" borderId="10" xfId="52" applyNumberFormat="1" applyFont="1" applyFill="1" applyBorder="1" applyAlignment="1">
      <alignment horizontal="center" vertical="center" wrapText="1"/>
      <protection/>
    </xf>
    <xf numFmtId="165" fontId="75" fillId="33" borderId="53" xfId="5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2019%20&#1075;&#1086;&#1076;\&#1047;&#1072;&#1090;&#1088;&#1072;&#1090;&#1099;%20&#1062;&#1042;%202019\&#1056;&#1040;&#1057;&#1064;&#1048;&#1060;&#1056;&#1054;&#1042;&#1050;&#1040;%20%202019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 "/>
      <sheetName val="2 мес. "/>
      <sheetName val="Март "/>
      <sheetName val="3 мес. "/>
      <sheetName val="Апрель "/>
      <sheetName val="4 мес. "/>
      <sheetName val="Май "/>
      <sheetName val="5 мес. "/>
      <sheetName val="Июнь "/>
      <sheetName val="6 мес. "/>
      <sheetName val="Июль "/>
      <sheetName val="7 мес. "/>
      <sheetName val="7 мес. (еслиVфакт.равен плану)"/>
      <sheetName val="Август "/>
      <sheetName val="8 мес. "/>
      <sheetName val="Сентябрь "/>
      <sheetName val="9 мес. "/>
      <sheetName val="Октябрь "/>
      <sheetName val="10 мес. "/>
      <sheetName val="Ноябрь "/>
      <sheetName val="11 мес. "/>
      <sheetName val="Декабрь "/>
      <sheetName val="12 мес. "/>
      <sheetName val="12 мес.  (2)"/>
    </sheetNames>
    <sheetDataSet>
      <sheetData sheetId="4">
        <row r="17">
          <cell r="H17">
            <v>2161.629</v>
          </cell>
        </row>
        <row r="131">
          <cell r="C131">
            <v>1219.8029999999999</v>
          </cell>
          <cell r="H131">
            <v>767.685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M61"/>
  <sheetViews>
    <sheetView view="pageBreakPreview" zoomScale="61" zoomScaleSheetLayoutView="61" workbookViewId="0" topLeftCell="A52">
      <selection activeCell="A56" sqref="A56:IV60"/>
    </sheetView>
  </sheetViews>
  <sheetFormatPr defaultColWidth="9.140625" defaultRowHeight="15"/>
  <cols>
    <col min="1" max="1" width="10.7109375" style="11" customWidth="1"/>
    <col min="2" max="2" width="85.28125" style="11" customWidth="1"/>
    <col min="3" max="3" width="19.421875" style="42" customWidth="1"/>
    <col min="4" max="4" width="14.57421875" style="42" customWidth="1"/>
    <col min="5" max="5" width="19.00390625" style="37" customWidth="1" collapsed="1"/>
    <col min="6" max="6" width="15.57421875" style="37" customWidth="1"/>
    <col min="7" max="7" width="19.7109375" style="37" customWidth="1"/>
    <col min="8" max="8" width="13.8515625" style="37" customWidth="1"/>
    <col min="9" max="9" width="16.57421875" style="37" customWidth="1"/>
    <col min="10" max="10" width="14.00390625" style="37" customWidth="1"/>
    <col min="11" max="11" width="22.28125" style="127" customWidth="1"/>
    <col min="12" max="12" width="10.7109375" style="11" customWidth="1"/>
    <col min="13" max="16384" width="9.140625" style="11" customWidth="1"/>
  </cols>
  <sheetData>
    <row r="1" ht="10.5" customHeight="1"/>
    <row r="2" spans="1:11" s="12" customFormat="1" ht="29.25" customHeight="1">
      <c r="A2" s="233" t="s">
        <v>88</v>
      </c>
      <c r="B2" s="233"/>
      <c r="C2" s="233"/>
      <c r="D2" s="233"/>
      <c r="E2" s="233"/>
      <c r="F2" s="233"/>
      <c r="G2" s="233"/>
      <c r="H2" s="233"/>
      <c r="I2" s="233"/>
      <c r="J2" s="233"/>
      <c r="K2" s="128"/>
    </row>
    <row r="3" spans="1:11" s="13" customFormat="1" ht="33.75" customHeight="1">
      <c r="A3" s="247" t="s">
        <v>75</v>
      </c>
      <c r="B3" s="247"/>
      <c r="C3" s="247"/>
      <c r="D3" s="247"/>
      <c r="E3" s="247"/>
      <c r="F3" s="247"/>
      <c r="G3" s="247"/>
      <c r="H3" s="247"/>
      <c r="I3" s="247"/>
      <c r="J3" s="247"/>
      <c r="K3" s="129"/>
    </row>
    <row r="4" spans="1:12" s="36" customFormat="1" ht="33" customHeight="1">
      <c r="A4" s="245" t="s">
        <v>89</v>
      </c>
      <c r="B4" s="245"/>
      <c r="C4" s="245"/>
      <c r="D4" s="245"/>
      <c r="E4" s="245"/>
      <c r="F4" s="245"/>
      <c r="G4" s="245"/>
      <c r="H4" s="245"/>
      <c r="I4" s="245"/>
      <c r="J4" s="245"/>
      <c r="K4" s="130"/>
      <c r="L4" s="28"/>
    </row>
    <row r="5" spans="1:13" s="14" customFormat="1" ht="23.25" customHeight="1">
      <c r="A5" s="246" t="s">
        <v>87</v>
      </c>
      <c r="B5" s="246"/>
      <c r="C5" s="246"/>
      <c r="D5" s="246"/>
      <c r="E5" s="246"/>
      <c r="F5" s="246"/>
      <c r="G5" s="246"/>
      <c r="H5" s="246"/>
      <c r="I5" s="246"/>
      <c r="J5" s="246"/>
      <c r="K5" s="131"/>
      <c r="L5" s="28"/>
      <c r="M5" s="28"/>
    </row>
    <row r="6" spans="1:13" s="14" customFormat="1" ht="33.75" customHeight="1">
      <c r="A6" s="246" t="s">
        <v>94</v>
      </c>
      <c r="B6" s="246"/>
      <c r="C6" s="246"/>
      <c r="D6" s="246"/>
      <c r="E6" s="246"/>
      <c r="F6" s="246"/>
      <c r="G6" s="246"/>
      <c r="H6" s="246"/>
      <c r="I6" s="246"/>
      <c r="J6" s="246"/>
      <c r="K6" s="131"/>
      <c r="L6" s="28"/>
      <c r="M6" s="28"/>
    </row>
    <row r="7" spans="1:12" s="12" customFormat="1" ht="18" customHeight="1" thickBot="1">
      <c r="A7" s="1"/>
      <c r="B7" s="1"/>
      <c r="C7" s="43"/>
      <c r="D7" s="43"/>
      <c r="E7" s="38"/>
      <c r="F7" s="38"/>
      <c r="G7" s="38"/>
      <c r="H7" s="38"/>
      <c r="I7" s="38"/>
      <c r="J7" s="39" t="s">
        <v>85</v>
      </c>
      <c r="K7" s="128"/>
      <c r="L7" s="28"/>
    </row>
    <row r="8" spans="1:11" s="15" customFormat="1" ht="26.25" customHeight="1">
      <c r="A8" s="248" t="s">
        <v>0</v>
      </c>
      <c r="B8" s="250" t="s">
        <v>1</v>
      </c>
      <c r="C8" s="237" t="s">
        <v>84</v>
      </c>
      <c r="D8" s="238"/>
      <c r="E8" s="216" t="s">
        <v>95</v>
      </c>
      <c r="F8" s="217"/>
      <c r="G8" s="217"/>
      <c r="H8" s="217"/>
      <c r="I8" s="217"/>
      <c r="J8" s="218"/>
      <c r="K8" s="132"/>
    </row>
    <row r="9" spans="1:11" s="15" customFormat="1" ht="39" customHeight="1">
      <c r="A9" s="249"/>
      <c r="B9" s="219"/>
      <c r="C9" s="239"/>
      <c r="D9" s="240"/>
      <c r="E9" s="234" t="s">
        <v>92</v>
      </c>
      <c r="F9" s="235"/>
      <c r="G9" s="236" t="s">
        <v>78</v>
      </c>
      <c r="H9" s="219"/>
      <c r="I9" s="219" t="s">
        <v>80</v>
      </c>
      <c r="J9" s="220"/>
      <c r="K9" s="132"/>
    </row>
    <row r="10" spans="1:11" s="15" customFormat="1" ht="24" customHeight="1">
      <c r="A10" s="249"/>
      <c r="B10" s="251"/>
      <c r="C10" s="152" t="s">
        <v>76</v>
      </c>
      <c r="D10" s="153" t="s">
        <v>91</v>
      </c>
      <c r="E10" s="45" t="s">
        <v>77</v>
      </c>
      <c r="F10" s="46" t="s">
        <v>65</v>
      </c>
      <c r="G10" s="49" t="s">
        <v>79</v>
      </c>
      <c r="H10" s="46" t="s">
        <v>65</v>
      </c>
      <c r="I10" s="49" t="s">
        <v>79</v>
      </c>
      <c r="J10" s="51" t="s">
        <v>65</v>
      </c>
      <c r="K10" s="132"/>
    </row>
    <row r="11" spans="1:11" s="16" customFormat="1" ht="20.25" customHeight="1" thickBot="1">
      <c r="A11" s="34">
        <v>1</v>
      </c>
      <c r="B11" s="53">
        <v>2</v>
      </c>
      <c r="C11" s="154">
        <v>3</v>
      </c>
      <c r="D11" s="155">
        <v>4</v>
      </c>
      <c r="E11" s="47">
        <v>5</v>
      </c>
      <c r="F11" s="48">
        <v>6</v>
      </c>
      <c r="G11" s="50">
        <v>7</v>
      </c>
      <c r="H11" s="48">
        <v>8</v>
      </c>
      <c r="I11" s="50">
        <v>9</v>
      </c>
      <c r="J11" s="52">
        <v>10</v>
      </c>
      <c r="K11" s="133"/>
    </row>
    <row r="12" spans="1:12" s="17" customFormat="1" ht="31.5" customHeight="1">
      <c r="A12" s="32">
        <v>1</v>
      </c>
      <c r="B12" s="54" t="s">
        <v>57</v>
      </c>
      <c r="C12" s="156">
        <f aca="true" t="shared" si="0" ref="C12:J12">C13+C18+C19+C24</f>
        <v>69294.18059999999</v>
      </c>
      <c r="D12" s="157">
        <f t="shared" si="0"/>
        <v>14.201926254455127</v>
      </c>
      <c r="E12" s="94">
        <f t="shared" si="0"/>
        <v>17323.553</v>
      </c>
      <c r="F12" s="73">
        <f t="shared" si="0"/>
        <v>14.201926868518935</v>
      </c>
      <c r="G12" s="72">
        <f t="shared" si="0"/>
        <v>18951.492</v>
      </c>
      <c r="H12" s="73">
        <f t="shared" si="0"/>
        <v>23.19820108747543</v>
      </c>
      <c r="I12" s="72">
        <f>I13+I18+I19+I24</f>
        <v>1627.939000000001</v>
      </c>
      <c r="J12" s="74">
        <f t="shared" si="0"/>
        <v>8.996274218956493</v>
      </c>
      <c r="K12" s="134">
        <f>G12-E12</f>
        <v>1627.9389999999985</v>
      </c>
      <c r="L12" s="190">
        <f>H12-F12</f>
        <v>8.996274218956493</v>
      </c>
    </row>
    <row r="13" spans="1:11" s="17" customFormat="1" ht="31.5" customHeight="1">
      <c r="A13" s="22" t="s">
        <v>2</v>
      </c>
      <c r="B13" s="55" t="s">
        <v>58</v>
      </c>
      <c r="C13" s="158">
        <f aca="true" t="shared" si="1" ref="C13:J13">C14+C15+C16+C17</f>
        <v>38844.217000000004</v>
      </c>
      <c r="D13" s="159">
        <f t="shared" si="1"/>
        <v>7.961169328641318</v>
      </c>
      <c r="E13" s="95">
        <f t="shared" si="1"/>
        <v>9711.056999999999</v>
      </c>
      <c r="F13" s="78">
        <f t="shared" si="1"/>
        <v>7.96116831980246</v>
      </c>
      <c r="G13" s="77">
        <f t="shared" si="1"/>
        <v>9999.229</v>
      </c>
      <c r="H13" s="78">
        <f t="shared" si="1"/>
        <v>12.239887237464778</v>
      </c>
      <c r="I13" s="77">
        <f t="shared" si="1"/>
        <v>288.1720000000006</v>
      </c>
      <c r="J13" s="79">
        <f t="shared" si="1"/>
        <v>4.278718917662318</v>
      </c>
      <c r="K13" s="135"/>
    </row>
    <row r="14" spans="1:11" s="17" customFormat="1" ht="31.5" customHeight="1">
      <c r="A14" s="23" t="s">
        <v>3</v>
      </c>
      <c r="B14" s="56" t="s">
        <v>4</v>
      </c>
      <c r="C14" s="160">
        <v>38600.667</v>
      </c>
      <c r="D14" s="161">
        <f>C14/$C$53</f>
        <v>7.911253461113582</v>
      </c>
      <c r="E14" s="96">
        <v>9650.167</v>
      </c>
      <c r="F14" s="82">
        <f>E14/$E$53</f>
        <v>7.911250423224078</v>
      </c>
      <c r="G14" s="92">
        <v>9897.643</v>
      </c>
      <c r="H14" s="82">
        <f>G14/$G$53</f>
        <v>12.115537531611947</v>
      </c>
      <c r="I14" s="83">
        <f>G14-E14</f>
        <v>247.47600000000057</v>
      </c>
      <c r="J14" s="84">
        <f>H14-F14</f>
        <v>4.204287108387869</v>
      </c>
      <c r="K14" s="135"/>
    </row>
    <row r="15" spans="1:11" s="17" customFormat="1" ht="71.25" customHeight="1">
      <c r="A15" s="23" t="s">
        <v>5</v>
      </c>
      <c r="B15" s="57" t="s">
        <v>72</v>
      </c>
      <c r="C15" s="162">
        <v>0</v>
      </c>
      <c r="D15" s="163">
        <f>C15/$C$53</f>
        <v>0</v>
      </c>
      <c r="E15" s="118">
        <v>0</v>
      </c>
      <c r="F15" s="119">
        <f>E15/$E$53</f>
        <v>0</v>
      </c>
      <c r="G15" s="120">
        <v>0</v>
      </c>
      <c r="H15" s="119">
        <f>G15/$G$53</f>
        <v>0</v>
      </c>
      <c r="I15" s="120">
        <f>G15-E15</f>
        <v>0</v>
      </c>
      <c r="J15" s="121">
        <f>H15-F15</f>
        <v>0</v>
      </c>
      <c r="K15" s="135"/>
    </row>
    <row r="16" spans="1:11" s="17" customFormat="1" ht="31.5" customHeight="1">
      <c r="A16" s="23" t="s">
        <v>6</v>
      </c>
      <c r="B16" s="56" t="s">
        <v>7</v>
      </c>
      <c r="C16" s="160">
        <v>243.55</v>
      </c>
      <c r="D16" s="161">
        <f>C16/$C$53</f>
        <v>0.049915867527735025</v>
      </c>
      <c r="E16" s="96">
        <v>60.89</v>
      </c>
      <c r="F16" s="82">
        <f>E16/$E$53</f>
        <v>0.04991789657838192</v>
      </c>
      <c r="G16" s="92">
        <v>101.586</v>
      </c>
      <c r="H16" s="82">
        <f>G16/$G$53</f>
        <v>0.12434970585283094</v>
      </c>
      <c r="I16" s="83">
        <f>G16-E16</f>
        <v>40.696</v>
      </c>
      <c r="J16" s="84">
        <f aca="true" t="shared" si="2" ref="J16:J42">H16-F16</f>
        <v>0.074431809274449</v>
      </c>
      <c r="K16" s="135"/>
    </row>
    <row r="17" spans="1:11" s="18" customFormat="1" ht="54" customHeight="1">
      <c r="A17" s="23" t="s">
        <v>8</v>
      </c>
      <c r="B17" s="56" t="s">
        <v>9</v>
      </c>
      <c r="C17" s="162">
        <v>0</v>
      </c>
      <c r="D17" s="163">
        <f>C17/$C$53</f>
        <v>0</v>
      </c>
      <c r="E17" s="123">
        <v>0</v>
      </c>
      <c r="F17" s="105">
        <f>E17/$E$53</f>
        <v>0</v>
      </c>
      <c r="G17" s="104">
        <v>0</v>
      </c>
      <c r="H17" s="105">
        <f>G17/$G$53</f>
        <v>0</v>
      </c>
      <c r="I17" s="104">
        <f>G17-E17</f>
        <v>0</v>
      </c>
      <c r="J17" s="106">
        <f t="shared" si="2"/>
        <v>0</v>
      </c>
      <c r="K17" s="134"/>
    </row>
    <row r="18" spans="1:12" s="17" customFormat="1" ht="31.5" customHeight="1">
      <c r="A18" s="22" t="s">
        <v>10</v>
      </c>
      <c r="B18" s="55" t="s">
        <v>11</v>
      </c>
      <c r="C18" s="158">
        <v>10258.34</v>
      </c>
      <c r="D18" s="159">
        <f>C18/$C$53</f>
        <v>2.102459209585158</v>
      </c>
      <c r="E18" s="95">
        <v>2564.586</v>
      </c>
      <c r="F18" s="78">
        <f>E18/$E$53</f>
        <v>2.1024591675868973</v>
      </c>
      <c r="G18" s="93">
        <v>2752.087</v>
      </c>
      <c r="H18" s="78">
        <f>G18/$G$53</f>
        <v>3.368783187953064</v>
      </c>
      <c r="I18" s="85">
        <f>G18-E18</f>
        <v>187.5010000000002</v>
      </c>
      <c r="J18" s="79">
        <f t="shared" si="2"/>
        <v>1.2663240203661665</v>
      </c>
      <c r="K18" s="134">
        <f>G18-E18</f>
        <v>187.5010000000002</v>
      </c>
      <c r="L18" s="190">
        <f>H18-F18</f>
        <v>1.2663240203661665</v>
      </c>
    </row>
    <row r="19" spans="1:12" s="17" customFormat="1" ht="31.5" customHeight="1">
      <c r="A19" s="22" t="s">
        <v>12</v>
      </c>
      <c r="B19" s="55" t="s">
        <v>59</v>
      </c>
      <c r="C19" s="158">
        <f aca="true" t="shared" si="3" ref="C19:J19">C20+C21+C22+C23</f>
        <v>4279.628000000001</v>
      </c>
      <c r="D19" s="159">
        <f t="shared" si="3"/>
        <v>0.8771149427878693</v>
      </c>
      <c r="E19" s="95">
        <f t="shared" si="3"/>
        <v>1069.9089999999999</v>
      </c>
      <c r="F19" s="78">
        <f t="shared" si="3"/>
        <v>0.8771162228654955</v>
      </c>
      <c r="G19" s="77">
        <f t="shared" si="3"/>
        <v>1511.7599999999998</v>
      </c>
      <c r="H19" s="78">
        <f t="shared" si="3"/>
        <v>1.8505198680928052</v>
      </c>
      <c r="I19" s="77">
        <f t="shared" si="3"/>
        <v>441.851</v>
      </c>
      <c r="J19" s="79">
        <f t="shared" si="3"/>
        <v>0.9734036452273094</v>
      </c>
      <c r="K19" s="134">
        <f>G19-E19</f>
        <v>441.8509999999999</v>
      </c>
      <c r="L19" s="190">
        <f>H19-F19</f>
        <v>0.9734036452273097</v>
      </c>
    </row>
    <row r="20" spans="1:11" s="17" customFormat="1" ht="50.25" customHeight="1">
      <c r="A20" s="23" t="s">
        <v>13</v>
      </c>
      <c r="B20" s="56" t="s">
        <v>74</v>
      </c>
      <c r="C20" s="160">
        <v>2256.835</v>
      </c>
      <c r="D20" s="161">
        <f aca="true" t="shared" si="4" ref="D20:D29">C20/$C$53</f>
        <v>0.4625410670989771</v>
      </c>
      <c r="E20" s="96">
        <v>564.21</v>
      </c>
      <c r="F20" s="82">
        <f>E20/$E$53</f>
        <v>0.46254190225798764</v>
      </c>
      <c r="G20" s="92">
        <v>581.135</v>
      </c>
      <c r="H20" s="82">
        <f aca="true" t="shared" si="5" ref="H20:H42">G20/$G$53</f>
        <v>0.7113575326401759</v>
      </c>
      <c r="I20" s="83">
        <f>G20-E20</f>
        <v>16.924999999999955</v>
      </c>
      <c r="J20" s="84">
        <f t="shared" si="2"/>
        <v>0.24881563038218824</v>
      </c>
      <c r="K20" s="136"/>
    </row>
    <row r="21" spans="1:11" s="17" customFormat="1" ht="31.5" customHeight="1">
      <c r="A21" s="23" t="s">
        <v>14</v>
      </c>
      <c r="B21" s="56" t="s">
        <v>15</v>
      </c>
      <c r="C21" s="160">
        <v>1989.818</v>
      </c>
      <c r="D21" s="161">
        <f t="shared" si="4"/>
        <v>0.4078156094941599</v>
      </c>
      <c r="E21" s="96">
        <v>497.455</v>
      </c>
      <c r="F21" s="82">
        <f>E21/$E$53</f>
        <v>0.40781585223187683</v>
      </c>
      <c r="G21" s="92">
        <v>689.409</v>
      </c>
      <c r="H21" s="82">
        <f t="shared" si="5"/>
        <v>0.8438939062695088</v>
      </c>
      <c r="I21" s="83">
        <f aca="true" t="shared" si="6" ref="I21:J50">G21-E21</f>
        <v>191.954</v>
      </c>
      <c r="J21" s="84">
        <f t="shared" si="2"/>
        <v>0.43607805403763195</v>
      </c>
      <c r="K21" s="135"/>
    </row>
    <row r="22" spans="1:11" s="19" customFormat="1" ht="31.5" customHeight="1">
      <c r="A22" s="24" t="s">
        <v>55</v>
      </c>
      <c r="B22" s="58" t="s">
        <v>56</v>
      </c>
      <c r="C22" s="164">
        <v>0</v>
      </c>
      <c r="D22" s="165">
        <f t="shared" si="4"/>
        <v>0</v>
      </c>
      <c r="E22" s="122">
        <v>0</v>
      </c>
      <c r="F22" s="100">
        <f>E22/$E$53</f>
        <v>0</v>
      </c>
      <c r="G22" s="107">
        <v>0</v>
      </c>
      <c r="H22" s="100">
        <f t="shared" si="5"/>
        <v>0</v>
      </c>
      <c r="I22" s="99">
        <f t="shared" si="6"/>
        <v>0</v>
      </c>
      <c r="J22" s="101">
        <f t="shared" si="2"/>
        <v>0</v>
      </c>
      <c r="K22" s="134"/>
    </row>
    <row r="23" spans="1:11" s="17" customFormat="1" ht="31.5" customHeight="1">
      <c r="A23" s="23" t="s">
        <v>16</v>
      </c>
      <c r="B23" s="56" t="s">
        <v>17</v>
      </c>
      <c r="C23" s="160">
        <v>32.975</v>
      </c>
      <c r="D23" s="161">
        <f t="shared" si="4"/>
        <v>0.006758266194732345</v>
      </c>
      <c r="E23" s="96">
        <v>8.244</v>
      </c>
      <c r="F23" s="82">
        <f>E23/$E$53</f>
        <v>0.006758468375631148</v>
      </c>
      <c r="G23" s="92">
        <f>195.144+45.555+0.517</f>
        <v>241.216</v>
      </c>
      <c r="H23" s="82">
        <f t="shared" si="5"/>
        <v>0.2952684291831204</v>
      </c>
      <c r="I23" s="83">
        <f t="shared" si="6"/>
        <v>232.972</v>
      </c>
      <c r="J23" s="84">
        <f t="shared" si="2"/>
        <v>0.28850996080748925</v>
      </c>
      <c r="K23" s="135"/>
    </row>
    <row r="24" spans="1:12" s="17" customFormat="1" ht="31.5" customHeight="1">
      <c r="A24" s="22" t="s">
        <v>18</v>
      </c>
      <c r="B24" s="55" t="s">
        <v>60</v>
      </c>
      <c r="C24" s="166">
        <f aca="true" t="shared" si="7" ref="C24:J24">SUM(C25:C29)</f>
        <v>15911.995600000002</v>
      </c>
      <c r="D24" s="167">
        <f t="shared" si="7"/>
        <v>3.2611827734407823</v>
      </c>
      <c r="E24" s="97">
        <f t="shared" si="7"/>
        <v>3978.001</v>
      </c>
      <c r="F24" s="191">
        <f t="shared" si="7"/>
        <v>3.261183158264081</v>
      </c>
      <c r="G24" s="87">
        <f t="shared" si="7"/>
        <v>4688.416000000001</v>
      </c>
      <c r="H24" s="90">
        <f t="shared" si="7"/>
        <v>5.7390107939647805</v>
      </c>
      <c r="I24" s="87">
        <f t="shared" si="7"/>
        <v>710.4150000000002</v>
      </c>
      <c r="J24" s="91">
        <f t="shared" si="7"/>
        <v>2.4778276357007005</v>
      </c>
      <c r="K24" s="134">
        <f>G24-E24</f>
        <v>710.4150000000009</v>
      </c>
      <c r="L24" s="190">
        <f>H24-F24</f>
        <v>2.4778276357006996</v>
      </c>
    </row>
    <row r="25" spans="1:11" s="17" customFormat="1" ht="31.5" customHeight="1">
      <c r="A25" s="23" t="s">
        <v>19</v>
      </c>
      <c r="B25" s="56" t="s">
        <v>20</v>
      </c>
      <c r="C25" s="168">
        <v>6103.469</v>
      </c>
      <c r="D25" s="161">
        <f t="shared" si="4"/>
        <v>1.2509133650734443</v>
      </c>
      <c r="E25" s="98">
        <v>1525.867</v>
      </c>
      <c r="F25" s="192">
        <f>E25/$E$53</f>
        <v>1.2509126473701082</v>
      </c>
      <c r="G25" s="92">
        <v>1365.976</v>
      </c>
      <c r="H25" s="82">
        <f t="shared" si="5"/>
        <v>1.6720681373617095</v>
      </c>
      <c r="I25" s="83">
        <f t="shared" si="6"/>
        <v>-159.89099999999985</v>
      </c>
      <c r="J25" s="84">
        <f t="shared" si="2"/>
        <v>0.42115548999160124</v>
      </c>
      <c r="K25" s="134"/>
    </row>
    <row r="26" spans="1:11" s="17" customFormat="1" ht="50.25" customHeight="1">
      <c r="A26" s="23" t="s">
        <v>21</v>
      </c>
      <c r="B26" s="56" t="s">
        <v>74</v>
      </c>
      <c r="C26" s="168">
        <v>1342.763</v>
      </c>
      <c r="D26" s="161">
        <f t="shared" si="4"/>
        <v>0.2752009034249397</v>
      </c>
      <c r="E26" s="98">
        <v>335.691</v>
      </c>
      <c r="F26" s="192">
        <f>E26/$E$53</f>
        <v>0.27520099557059624</v>
      </c>
      <c r="G26" s="92">
        <v>296.334</v>
      </c>
      <c r="H26" s="82">
        <f t="shared" si="5"/>
        <v>0.3627374415194299</v>
      </c>
      <c r="I26" s="83">
        <f t="shared" si="6"/>
        <v>-39.35699999999997</v>
      </c>
      <c r="J26" s="84">
        <f t="shared" si="2"/>
        <v>0.08753644594883364</v>
      </c>
      <c r="K26" s="135"/>
    </row>
    <row r="27" spans="1:11" s="17" customFormat="1" ht="31.5" customHeight="1">
      <c r="A27" s="23" t="s">
        <v>22</v>
      </c>
      <c r="B27" s="56" t="s">
        <v>15</v>
      </c>
      <c r="C27" s="168">
        <v>435.782</v>
      </c>
      <c r="D27" s="161">
        <f t="shared" si="4"/>
        <v>0.08931404879068537</v>
      </c>
      <c r="E27" s="98">
        <v>108.945</v>
      </c>
      <c r="F27" s="192">
        <f>E27/$E$53</f>
        <v>0.0893136022784007</v>
      </c>
      <c r="G27" s="92">
        <v>368.664</v>
      </c>
      <c r="H27" s="82">
        <f t="shared" si="5"/>
        <v>0.4512753721824667</v>
      </c>
      <c r="I27" s="83">
        <f t="shared" si="6"/>
        <v>259.719</v>
      </c>
      <c r="J27" s="84">
        <f t="shared" si="2"/>
        <v>0.36196176990406603</v>
      </c>
      <c r="K27" s="135"/>
    </row>
    <row r="28" spans="1:11" s="17" customFormat="1" ht="54.75" customHeight="1">
      <c r="A28" s="23" t="s">
        <v>23</v>
      </c>
      <c r="B28" s="59" t="s">
        <v>73</v>
      </c>
      <c r="C28" s="168">
        <v>5725.1592</v>
      </c>
      <c r="D28" s="161">
        <f t="shared" si="4"/>
        <v>1.1733783132925206</v>
      </c>
      <c r="E28" s="98">
        <v>1431.291</v>
      </c>
      <c r="F28" s="192">
        <f>E28/$E$53</f>
        <v>1.1733788160875158</v>
      </c>
      <c r="G28" s="92">
        <v>2145.957</v>
      </c>
      <c r="H28" s="82">
        <f t="shared" si="5"/>
        <v>2.6268296982145523</v>
      </c>
      <c r="I28" s="83">
        <f t="shared" si="6"/>
        <v>714.6659999999999</v>
      </c>
      <c r="J28" s="84">
        <f t="shared" si="2"/>
        <v>1.4534508821270364</v>
      </c>
      <c r="K28" s="134"/>
    </row>
    <row r="29" spans="1:11" s="17" customFormat="1" ht="31.5" customHeight="1">
      <c r="A29" s="23" t="s">
        <v>69</v>
      </c>
      <c r="B29" s="56" t="s">
        <v>24</v>
      </c>
      <c r="C29" s="168">
        <v>2304.8224</v>
      </c>
      <c r="D29" s="161">
        <f t="shared" si="4"/>
        <v>0.4723761428591924</v>
      </c>
      <c r="E29" s="193">
        <f>2007.498-E28</f>
        <v>576.2070000000001</v>
      </c>
      <c r="F29" s="192">
        <f>E29/$E$53</f>
        <v>0.47237709695745966</v>
      </c>
      <c r="G29" s="194">
        <f>109.858+26.667+2520.917-G28</f>
        <v>511.4850000000001</v>
      </c>
      <c r="H29" s="82">
        <f t="shared" si="5"/>
        <v>0.6261001446866227</v>
      </c>
      <c r="I29" s="83">
        <f t="shared" si="6"/>
        <v>-64.72199999999998</v>
      </c>
      <c r="J29" s="84">
        <f t="shared" si="2"/>
        <v>0.153723047729163</v>
      </c>
      <c r="K29" s="135"/>
    </row>
    <row r="30" spans="1:12" s="17" customFormat="1" ht="31.5" customHeight="1">
      <c r="A30" s="22" t="s">
        <v>25</v>
      </c>
      <c r="B30" s="55" t="s">
        <v>61</v>
      </c>
      <c r="C30" s="166">
        <f aca="true" t="shared" si="8" ref="C30:J30">SUM(C31:C35)</f>
        <v>2265.651</v>
      </c>
      <c r="D30" s="167">
        <f t="shared" si="8"/>
        <v>0.4643479169783633</v>
      </c>
      <c r="E30" s="97">
        <f>SUM(E31:E35)</f>
        <v>566.411</v>
      </c>
      <c r="F30" s="191">
        <f t="shared" si="8"/>
        <v>0.4643462919832137</v>
      </c>
      <c r="G30" s="87">
        <f t="shared" si="8"/>
        <v>845.7040000000001</v>
      </c>
      <c r="H30" s="90">
        <f t="shared" si="8"/>
        <v>1.0352119744705228</v>
      </c>
      <c r="I30" s="87">
        <f t="shared" si="8"/>
        <v>279.29300000000006</v>
      </c>
      <c r="J30" s="91">
        <f t="shared" si="8"/>
        <v>0.5708656824873092</v>
      </c>
      <c r="K30" s="134">
        <f>G30-E30</f>
        <v>279.2930000000001</v>
      </c>
      <c r="L30" s="190">
        <f>H30-F30</f>
        <v>0.5708656824873091</v>
      </c>
    </row>
    <row r="31" spans="1:11" s="17" customFormat="1" ht="31.5" customHeight="1">
      <c r="A31" s="23" t="s">
        <v>26</v>
      </c>
      <c r="B31" s="56" t="s">
        <v>20</v>
      </c>
      <c r="C31" s="168">
        <v>1591.465</v>
      </c>
      <c r="D31" s="161">
        <f>C31/$C$53</f>
        <v>0.3261726795936227</v>
      </c>
      <c r="E31" s="98">
        <v>397.866</v>
      </c>
      <c r="F31" s="192">
        <f>E31/$E$53</f>
        <v>0.3261723409435786</v>
      </c>
      <c r="G31" s="92">
        <v>586.489</v>
      </c>
      <c r="H31" s="82">
        <f t="shared" si="5"/>
        <v>0.7179112735605395</v>
      </c>
      <c r="I31" s="83">
        <f t="shared" si="6"/>
        <v>188.62300000000005</v>
      </c>
      <c r="J31" s="84">
        <f t="shared" si="2"/>
        <v>0.3917389326169609</v>
      </c>
      <c r="K31" s="135"/>
    </row>
    <row r="32" spans="1:11" s="17" customFormat="1" ht="45" customHeight="1">
      <c r="A32" s="23" t="s">
        <v>27</v>
      </c>
      <c r="B32" s="56" t="s">
        <v>74</v>
      </c>
      <c r="C32" s="168">
        <v>350.122</v>
      </c>
      <c r="D32" s="161">
        <f>C32/$C$53</f>
        <v>0.07175792802523359</v>
      </c>
      <c r="E32" s="98">
        <v>87.53</v>
      </c>
      <c r="F32" s="192">
        <f>E32/$E$53</f>
        <v>0.0717574887092424</v>
      </c>
      <c r="G32" s="92">
        <v>129.029</v>
      </c>
      <c r="H32" s="82">
        <f t="shared" si="5"/>
        <v>0.15794221838132147</v>
      </c>
      <c r="I32" s="83">
        <f t="shared" si="6"/>
        <v>41.498999999999995</v>
      </c>
      <c r="J32" s="84">
        <f t="shared" si="2"/>
        <v>0.08618472967207907</v>
      </c>
      <c r="K32" s="135"/>
    </row>
    <row r="33" spans="1:11" s="17" customFormat="1" ht="31.5" customHeight="1">
      <c r="A33" s="23" t="s">
        <v>28</v>
      </c>
      <c r="B33" s="56" t="s">
        <v>15</v>
      </c>
      <c r="C33" s="168">
        <v>9.964</v>
      </c>
      <c r="D33" s="161">
        <f>C33/$C$53</f>
        <v>0.0020421338700322388</v>
      </c>
      <c r="E33" s="98">
        <v>2.491</v>
      </c>
      <c r="F33" s="192">
        <f>E33/$E$53</f>
        <v>0.002042133032956961</v>
      </c>
      <c r="G33" s="92">
        <v>0.291</v>
      </c>
      <c r="H33" s="82">
        <f t="shared" si="5"/>
        <v>0.0003562081822610773</v>
      </c>
      <c r="I33" s="83">
        <f t="shared" si="6"/>
        <v>-2.2</v>
      </c>
      <c r="J33" s="84">
        <f t="shared" si="2"/>
        <v>-0.0016859248506958838</v>
      </c>
      <c r="K33" s="135"/>
    </row>
    <row r="34" spans="1:11" s="17" customFormat="1" ht="54.75" customHeight="1">
      <c r="A34" s="23" t="s">
        <v>29</v>
      </c>
      <c r="B34" s="59" t="s">
        <v>73</v>
      </c>
      <c r="C34" s="169">
        <v>0</v>
      </c>
      <c r="D34" s="163">
        <f>C34/$C$53</f>
        <v>0</v>
      </c>
      <c r="E34" s="124">
        <v>0</v>
      </c>
      <c r="F34" s="105">
        <f>E34/$E$53</f>
        <v>0</v>
      </c>
      <c r="G34" s="83">
        <v>0.264</v>
      </c>
      <c r="H34" s="82">
        <f t="shared" si="5"/>
        <v>0.00032315793854613206</v>
      </c>
      <c r="I34" s="83">
        <f t="shared" si="6"/>
        <v>0.264</v>
      </c>
      <c r="J34" s="84">
        <f t="shared" si="2"/>
        <v>0.00032315793854613206</v>
      </c>
      <c r="K34" s="135"/>
    </row>
    <row r="35" spans="1:11" s="17" customFormat="1" ht="31.5" customHeight="1">
      <c r="A35" s="23" t="s">
        <v>70</v>
      </c>
      <c r="B35" s="56" t="s">
        <v>24</v>
      </c>
      <c r="C35" s="168">
        <v>314.1</v>
      </c>
      <c r="D35" s="161">
        <f>C35/$C$53</f>
        <v>0.06437517548947473</v>
      </c>
      <c r="E35" s="193">
        <v>78.524</v>
      </c>
      <c r="F35" s="82">
        <f>E35/$E$53</f>
        <v>0.06437432929743574</v>
      </c>
      <c r="G35" s="194">
        <f>37.165+8.679+84.051-G34</f>
        <v>129.631</v>
      </c>
      <c r="H35" s="82">
        <f t="shared" si="5"/>
        <v>0.1586791164078547</v>
      </c>
      <c r="I35" s="83">
        <f t="shared" si="6"/>
        <v>51.107</v>
      </c>
      <c r="J35" s="84">
        <f t="shared" si="2"/>
        <v>0.09430478711041897</v>
      </c>
      <c r="K35" s="135"/>
    </row>
    <row r="36" spans="1:12" s="17" customFormat="1" ht="31.5" customHeight="1">
      <c r="A36" s="22" t="s">
        <v>30</v>
      </c>
      <c r="B36" s="55" t="s">
        <v>62</v>
      </c>
      <c r="C36" s="166">
        <f aca="true" t="shared" si="9" ref="C36:J36">SUM(C37:C40)</f>
        <v>1677.971</v>
      </c>
      <c r="D36" s="167">
        <f t="shared" si="9"/>
        <v>0.3439021890838886</v>
      </c>
      <c r="E36" s="97">
        <f t="shared" si="9"/>
        <v>419.49199999999996</v>
      </c>
      <c r="F36" s="90">
        <f t="shared" si="9"/>
        <v>0.3439014332642238</v>
      </c>
      <c r="G36" s="87">
        <f t="shared" si="9"/>
        <v>616.541</v>
      </c>
      <c r="H36" s="90">
        <f t="shared" si="9"/>
        <v>0.7546974188983743</v>
      </c>
      <c r="I36" s="87">
        <f t="shared" si="9"/>
        <v>197.04900000000004</v>
      </c>
      <c r="J36" s="91">
        <f t="shared" si="9"/>
        <v>0.4107959856341504</v>
      </c>
      <c r="K36" s="134">
        <f>G36-E36</f>
        <v>197.0490000000001</v>
      </c>
      <c r="L36" s="190">
        <f>H36-F36</f>
        <v>0.4107959856341505</v>
      </c>
    </row>
    <row r="37" spans="1:11" s="17" customFormat="1" ht="27.75" customHeight="1">
      <c r="A37" s="23" t="s">
        <v>31</v>
      </c>
      <c r="B37" s="56" t="s">
        <v>20</v>
      </c>
      <c r="C37" s="168">
        <v>1303.035</v>
      </c>
      <c r="D37" s="161">
        <f aca="true" t="shared" si="10" ref="D37:D42">C37/$C$53</f>
        <v>0.26705860169986534</v>
      </c>
      <c r="E37" s="98">
        <v>325.758</v>
      </c>
      <c r="F37" s="82">
        <f>E37/$E$53</f>
        <v>0.2670578773785603</v>
      </c>
      <c r="G37" s="92">
        <v>405.966</v>
      </c>
      <c r="H37" s="82">
        <f t="shared" si="5"/>
        <v>0.49693611999931453</v>
      </c>
      <c r="I37" s="83">
        <f t="shared" si="6"/>
        <v>80.20800000000003</v>
      </c>
      <c r="J37" s="84">
        <f>H37-F37</f>
        <v>0.22987824262075424</v>
      </c>
      <c r="K37" s="135"/>
    </row>
    <row r="38" spans="1:11" s="17" customFormat="1" ht="49.5" customHeight="1">
      <c r="A38" s="23" t="s">
        <v>32</v>
      </c>
      <c r="B38" s="56" t="s">
        <v>74</v>
      </c>
      <c r="C38" s="168">
        <v>286.668</v>
      </c>
      <c r="D38" s="161">
        <f t="shared" si="10"/>
        <v>0.05875295385933379</v>
      </c>
      <c r="E38" s="98">
        <v>71.667</v>
      </c>
      <c r="F38" s="82">
        <f>E38/$E$53</f>
        <v>0.05875292977636554</v>
      </c>
      <c r="G38" s="92">
        <v>85.715</v>
      </c>
      <c r="H38" s="82">
        <f t="shared" si="5"/>
        <v>0.10492228296394586</v>
      </c>
      <c r="I38" s="83">
        <f t="shared" si="6"/>
        <v>14.048000000000002</v>
      </c>
      <c r="J38" s="84">
        <f t="shared" si="2"/>
        <v>0.04616935318758032</v>
      </c>
      <c r="K38" s="135"/>
    </row>
    <row r="39" spans="1:11" s="17" customFormat="1" ht="31.5" customHeight="1">
      <c r="A39" s="23" t="s">
        <v>33</v>
      </c>
      <c r="B39" s="56" t="s">
        <v>15</v>
      </c>
      <c r="C39" s="168">
        <v>22.232</v>
      </c>
      <c r="D39" s="161">
        <f t="shared" si="10"/>
        <v>0.004556475331047444</v>
      </c>
      <c r="E39" s="98">
        <v>5.558</v>
      </c>
      <c r="F39" s="82">
        <f>E39/$E$53</f>
        <v>0.004556473463337932</v>
      </c>
      <c r="G39" s="92">
        <v>1.422</v>
      </c>
      <c r="H39" s="82">
        <f t="shared" si="5"/>
        <v>0.00174064616898712</v>
      </c>
      <c r="I39" s="83">
        <f t="shared" si="6"/>
        <v>-4.136</v>
      </c>
      <c r="J39" s="84">
        <f t="shared" si="2"/>
        <v>-0.0028158272943508123</v>
      </c>
      <c r="K39" s="135"/>
    </row>
    <row r="40" spans="1:11" s="17" customFormat="1" ht="31.5" customHeight="1">
      <c r="A40" s="23" t="s">
        <v>34</v>
      </c>
      <c r="B40" s="56" t="s">
        <v>24</v>
      </c>
      <c r="C40" s="168">
        <v>66.036</v>
      </c>
      <c r="D40" s="161">
        <f t="shared" si="10"/>
        <v>0.013534158193642004</v>
      </c>
      <c r="E40" s="193">
        <v>16.509</v>
      </c>
      <c r="F40" s="82">
        <f>E40/$E$53</f>
        <v>0.013534152645960047</v>
      </c>
      <c r="G40" s="195">
        <f>44.214+11.027+68.197</f>
        <v>123.438</v>
      </c>
      <c r="H40" s="82">
        <f t="shared" si="5"/>
        <v>0.1510983697661267</v>
      </c>
      <c r="I40" s="83">
        <f t="shared" si="6"/>
        <v>106.929</v>
      </c>
      <c r="J40" s="84">
        <f t="shared" si="2"/>
        <v>0.13756421712016664</v>
      </c>
      <c r="K40" s="135"/>
    </row>
    <row r="41" spans="1:11" s="17" customFormat="1" ht="31.5" customHeight="1">
      <c r="A41" s="22" t="s">
        <v>35</v>
      </c>
      <c r="B41" s="55" t="s">
        <v>36</v>
      </c>
      <c r="C41" s="170">
        <v>0</v>
      </c>
      <c r="D41" s="171">
        <f t="shared" si="10"/>
        <v>0</v>
      </c>
      <c r="E41" s="125">
        <v>0</v>
      </c>
      <c r="F41" s="111">
        <f>E41/$C$53</f>
        <v>0</v>
      </c>
      <c r="G41" s="112">
        <v>0</v>
      </c>
      <c r="H41" s="111">
        <f t="shared" si="5"/>
        <v>0</v>
      </c>
      <c r="I41" s="112">
        <f t="shared" si="6"/>
        <v>0</v>
      </c>
      <c r="J41" s="113">
        <f t="shared" si="2"/>
        <v>0</v>
      </c>
      <c r="K41" s="134"/>
    </row>
    <row r="42" spans="1:11" s="17" customFormat="1" ht="31.5" customHeight="1">
      <c r="A42" s="22" t="s">
        <v>37</v>
      </c>
      <c r="B42" s="55" t="s">
        <v>38</v>
      </c>
      <c r="C42" s="170">
        <v>0</v>
      </c>
      <c r="D42" s="171">
        <f t="shared" si="10"/>
        <v>0</v>
      </c>
      <c r="E42" s="125">
        <v>0</v>
      </c>
      <c r="F42" s="111">
        <f>E42/$C$53</f>
        <v>0</v>
      </c>
      <c r="G42" s="112">
        <v>0</v>
      </c>
      <c r="H42" s="111">
        <f t="shared" si="5"/>
        <v>0</v>
      </c>
      <c r="I42" s="112">
        <f t="shared" si="6"/>
        <v>0</v>
      </c>
      <c r="J42" s="113">
        <f t="shared" si="2"/>
        <v>0</v>
      </c>
      <c r="K42" s="135"/>
    </row>
    <row r="43" spans="1:12" s="17" customFormat="1" ht="31.5" customHeight="1">
      <c r="A43" s="22" t="s">
        <v>39</v>
      </c>
      <c r="B43" s="55" t="s">
        <v>40</v>
      </c>
      <c r="C43" s="166">
        <f aca="true" t="shared" si="11" ref="C43:H43">C12+C30+C36+C41+C42</f>
        <v>73237.8026</v>
      </c>
      <c r="D43" s="167">
        <f t="shared" si="11"/>
        <v>15.010176360517379</v>
      </c>
      <c r="E43" s="97">
        <f t="shared" si="11"/>
        <v>18309.456</v>
      </c>
      <c r="F43" s="90">
        <f t="shared" si="11"/>
        <v>15.010174593766372</v>
      </c>
      <c r="G43" s="87">
        <f t="shared" si="11"/>
        <v>20413.737</v>
      </c>
      <c r="H43" s="90">
        <f t="shared" si="11"/>
        <v>24.988110480844327</v>
      </c>
      <c r="I43" s="85">
        <f t="shared" si="6"/>
        <v>2104.2810000000027</v>
      </c>
      <c r="J43" s="91">
        <f>J12+J30+J36+J41+J42</f>
        <v>9.977935887077953</v>
      </c>
      <c r="K43" s="134">
        <f>G43-E43</f>
        <v>2104.2810000000027</v>
      </c>
      <c r="L43" s="190">
        <f>H43-F43</f>
        <v>9.977935887077955</v>
      </c>
    </row>
    <row r="44" spans="1:11" s="17" customFormat="1" ht="31.5" customHeight="1">
      <c r="A44" s="22" t="s">
        <v>41</v>
      </c>
      <c r="B44" s="55" t="s">
        <v>63</v>
      </c>
      <c r="C44" s="170">
        <f aca="true" t="shared" si="12" ref="C44:J44">SUM(C45:C49)</f>
        <v>0</v>
      </c>
      <c r="D44" s="172">
        <f t="shared" si="12"/>
        <v>0</v>
      </c>
      <c r="E44" s="125">
        <f t="shared" si="12"/>
        <v>0</v>
      </c>
      <c r="F44" s="116">
        <f t="shared" si="12"/>
        <v>0</v>
      </c>
      <c r="G44" s="115">
        <f t="shared" si="12"/>
        <v>0</v>
      </c>
      <c r="H44" s="116">
        <f t="shared" si="12"/>
        <v>0</v>
      </c>
      <c r="I44" s="115">
        <f t="shared" si="12"/>
        <v>0</v>
      </c>
      <c r="J44" s="117">
        <f t="shared" si="12"/>
        <v>0</v>
      </c>
      <c r="K44" s="135"/>
    </row>
    <row r="45" spans="1:11" s="17" customFormat="1" ht="26.25" customHeight="1">
      <c r="A45" s="23" t="s">
        <v>42</v>
      </c>
      <c r="B45" s="56" t="s">
        <v>43</v>
      </c>
      <c r="C45" s="169">
        <v>0</v>
      </c>
      <c r="D45" s="163">
        <f aca="true" t="shared" si="13" ref="D45:D50">C45/$C$53</f>
        <v>0</v>
      </c>
      <c r="E45" s="124">
        <v>0</v>
      </c>
      <c r="F45" s="105">
        <f aca="true" t="shared" si="14" ref="F45:F50">E45/$E$53</f>
        <v>0</v>
      </c>
      <c r="G45" s="126">
        <v>0</v>
      </c>
      <c r="H45" s="105">
        <f aca="true" t="shared" si="15" ref="H45:H50">G45/$G$53</f>
        <v>0</v>
      </c>
      <c r="I45" s="104">
        <f t="shared" si="6"/>
        <v>0</v>
      </c>
      <c r="J45" s="106">
        <f t="shared" si="6"/>
        <v>0</v>
      </c>
      <c r="K45" s="135"/>
    </row>
    <row r="46" spans="1:11" s="17" customFormat="1" ht="26.25" customHeight="1">
      <c r="A46" s="23" t="s">
        <v>44</v>
      </c>
      <c r="B46" s="56" t="s">
        <v>45</v>
      </c>
      <c r="C46" s="169">
        <v>0</v>
      </c>
      <c r="D46" s="163">
        <f t="shared" si="13"/>
        <v>0</v>
      </c>
      <c r="E46" s="124">
        <v>0</v>
      </c>
      <c r="F46" s="105">
        <f t="shared" si="14"/>
        <v>0</v>
      </c>
      <c r="G46" s="126">
        <v>0</v>
      </c>
      <c r="H46" s="105">
        <f t="shared" si="15"/>
        <v>0</v>
      </c>
      <c r="I46" s="104">
        <f t="shared" si="6"/>
        <v>0</v>
      </c>
      <c r="J46" s="106">
        <f t="shared" si="6"/>
        <v>0</v>
      </c>
      <c r="K46" s="135"/>
    </row>
    <row r="47" spans="1:11" s="17" customFormat="1" ht="26.25" customHeight="1">
      <c r="A47" s="23" t="s">
        <v>46</v>
      </c>
      <c r="B47" s="56" t="s">
        <v>47</v>
      </c>
      <c r="C47" s="169">
        <v>0</v>
      </c>
      <c r="D47" s="163">
        <f t="shared" si="13"/>
        <v>0</v>
      </c>
      <c r="E47" s="124">
        <v>0</v>
      </c>
      <c r="F47" s="105">
        <f t="shared" si="14"/>
        <v>0</v>
      </c>
      <c r="G47" s="126">
        <v>0</v>
      </c>
      <c r="H47" s="105">
        <f t="shared" si="15"/>
        <v>0</v>
      </c>
      <c r="I47" s="104">
        <f t="shared" si="6"/>
        <v>0</v>
      </c>
      <c r="J47" s="106">
        <f t="shared" si="6"/>
        <v>0</v>
      </c>
      <c r="K47" s="137"/>
    </row>
    <row r="48" spans="1:11" s="17" customFormat="1" ht="26.25" customHeight="1">
      <c r="A48" s="23" t="s">
        <v>48</v>
      </c>
      <c r="B48" s="56" t="s">
        <v>49</v>
      </c>
      <c r="C48" s="169">
        <v>0</v>
      </c>
      <c r="D48" s="163">
        <f t="shared" si="13"/>
        <v>0</v>
      </c>
      <c r="E48" s="124">
        <v>0</v>
      </c>
      <c r="F48" s="105">
        <f t="shared" si="14"/>
        <v>0</v>
      </c>
      <c r="G48" s="126">
        <v>0</v>
      </c>
      <c r="H48" s="105">
        <f t="shared" si="15"/>
        <v>0</v>
      </c>
      <c r="I48" s="104">
        <f t="shared" si="6"/>
        <v>0</v>
      </c>
      <c r="J48" s="106">
        <f t="shared" si="6"/>
        <v>0</v>
      </c>
      <c r="K48" s="138"/>
    </row>
    <row r="49" spans="1:11" s="17" customFormat="1" ht="26.25" customHeight="1">
      <c r="A49" s="23" t="s">
        <v>50</v>
      </c>
      <c r="B49" s="56" t="s">
        <v>51</v>
      </c>
      <c r="C49" s="169">
        <v>0</v>
      </c>
      <c r="D49" s="163">
        <f t="shared" si="13"/>
        <v>0</v>
      </c>
      <c r="E49" s="124">
        <v>0</v>
      </c>
      <c r="F49" s="105">
        <f t="shared" si="14"/>
        <v>0</v>
      </c>
      <c r="G49" s="126">
        <v>0</v>
      </c>
      <c r="H49" s="105">
        <f t="shared" si="15"/>
        <v>0</v>
      </c>
      <c r="I49" s="104">
        <f t="shared" si="6"/>
        <v>0</v>
      </c>
      <c r="J49" s="106">
        <f t="shared" si="6"/>
        <v>0</v>
      </c>
      <c r="K49" s="127"/>
    </row>
    <row r="50" spans="1:11" s="17" customFormat="1" ht="71.25" customHeight="1">
      <c r="A50" s="25" t="s">
        <v>52</v>
      </c>
      <c r="B50" s="60" t="s">
        <v>90</v>
      </c>
      <c r="C50" s="166">
        <v>1557.065</v>
      </c>
      <c r="D50" s="159">
        <f t="shared" si="13"/>
        <v>0.3191223579226965</v>
      </c>
      <c r="E50" s="125">
        <v>0</v>
      </c>
      <c r="F50" s="111">
        <f t="shared" si="14"/>
        <v>0</v>
      </c>
      <c r="G50" s="112">
        <v>0</v>
      </c>
      <c r="H50" s="111">
        <f t="shared" si="15"/>
        <v>0</v>
      </c>
      <c r="I50" s="112">
        <f t="shared" si="6"/>
        <v>0</v>
      </c>
      <c r="J50" s="113">
        <f t="shared" si="6"/>
        <v>0</v>
      </c>
      <c r="K50" s="127"/>
    </row>
    <row r="51" spans="1:11" ht="47.25" customHeight="1">
      <c r="A51" s="25" t="s">
        <v>53</v>
      </c>
      <c r="B51" s="55" t="s">
        <v>64</v>
      </c>
      <c r="C51" s="223">
        <f>C43+C44+C50</f>
        <v>74794.8676</v>
      </c>
      <c r="D51" s="224"/>
      <c r="E51" s="225">
        <f>E43+E44+E50</f>
        <v>18309.456</v>
      </c>
      <c r="F51" s="226"/>
      <c r="G51" s="227">
        <f>G43+G44+G50</f>
        <v>20413.737</v>
      </c>
      <c r="H51" s="228"/>
      <c r="I51" s="241">
        <f>G51-E51</f>
        <v>2104.2810000000027</v>
      </c>
      <c r="J51" s="242"/>
      <c r="K51" s="134">
        <f>G51-E51</f>
        <v>2104.2810000000027</v>
      </c>
    </row>
    <row r="52" spans="1:11" ht="51" customHeight="1">
      <c r="A52" s="25" t="s">
        <v>54</v>
      </c>
      <c r="B52" s="55" t="s">
        <v>66</v>
      </c>
      <c r="C52" s="257">
        <f>C51/C53</f>
        <v>15.329298718440075</v>
      </c>
      <c r="D52" s="258"/>
      <c r="E52" s="259">
        <f>E51/E53</f>
        <v>15.01017459376637</v>
      </c>
      <c r="F52" s="260"/>
      <c r="G52" s="229">
        <f>G51/G53</f>
        <v>24.988110480844327</v>
      </c>
      <c r="H52" s="230"/>
      <c r="I52" s="243">
        <f>G52-E52</f>
        <v>9.977935887077956</v>
      </c>
      <c r="J52" s="244"/>
      <c r="K52" s="134"/>
    </row>
    <row r="53" spans="1:11" ht="33.75" customHeight="1" thickBot="1">
      <c r="A53" s="26" t="s">
        <v>68</v>
      </c>
      <c r="B53" s="61" t="s">
        <v>67</v>
      </c>
      <c r="C53" s="253">
        <v>4879.21</v>
      </c>
      <c r="D53" s="254"/>
      <c r="E53" s="255">
        <f>'[1]3 мес. '!$C$131</f>
        <v>1219.8029999999999</v>
      </c>
      <c r="F53" s="256"/>
      <c r="G53" s="231">
        <v>816.938</v>
      </c>
      <c r="H53" s="232"/>
      <c r="I53" s="214">
        <f>G53-E53</f>
        <v>-402.8649999999999</v>
      </c>
      <c r="J53" s="215"/>
      <c r="K53" s="134"/>
    </row>
    <row r="54" spans="1:9" ht="14.25" customHeight="1">
      <c r="A54" s="21"/>
      <c r="B54" s="7"/>
      <c r="C54" s="44"/>
      <c r="D54" s="44"/>
      <c r="E54" s="31"/>
      <c r="F54" s="31"/>
      <c r="I54" s="40"/>
    </row>
    <row r="55" spans="1:10" ht="27.75" customHeight="1">
      <c r="A55" s="213" t="s">
        <v>93</v>
      </c>
      <c r="B55" s="213"/>
      <c r="C55" s="213"/>
      <c r="D55" s="213"/>
      <c r="E55" s="213"/>
      <c r="F55" s="213"/>
      <c r="G55" s="213"/>
      <c r="H55" s="213"/>
      <c r="I55" s="213"/>
      <c r="J55" s="213"/>
    </row>
    <row r="56" spans="1:9" ht="66" customHeight="1">
      <c r="A56" s="29"/>
      <c r="B56" s="30" t="s">
        <v>81</v>
      </c>
      <c r="C56" s="44"/>
      <c r="D56" s="44"/>
      <c r="E56" s="31"/>
      <c r="F56" s="221" t="s">
        <v>96</v>
      </c>
      <c r="G56" s="221"/>
      <c r="I56" s="40"/>
    </row>
    <row r="57" spans="1:7" ht="19.5" customHeight="1">
      <c r="A57" s="29"/>
      <c r="B57" s="30"/>
      <c r="C57" s="252"/>
      <c r="D57" s="252"/>
      <c r="E57" s="41"/>
      <c r="F57" s="210"/>
      <c r="G57" s="211"/>
    </row>
    <row r="58" spans="2:7" ht="27" customHeight="1">
      <c r="B58" s="30" t="s">
        <v>97</v>
      </c>
      <c r="F58" s="222" t="s">
        <v>98</v>
      </c>
      <c r="G58" s="222"/>
    </row>
    <row r="59" spans="2:7" ht="22.5">
      <c r="B59" s="30"/>
      <c r="F59" s="211"/>
      <c r="G59" s="211"/>
    </row>
    <row r="60" spans="2:7" ht="23.25" customHeight="1">
      <c r="B60" s="30" t="s">
        <v>82</v>
      </c>
      <c r="F60" s="222" t="s">
        <v>83</v>
      </c>
      <c r="G60" s="222"/>
    </row>
    <row r="61" ht="22.5">
      <c r="B61" s="7"/>
    </row>
  </sheetData>
  <sheetProtection/>
  <mergeCells count="29">
    <mergeCell ref="F60:G60"/>
    <mergeCell ref="A3:J3"/>
    <mergeCell ref="A5:J5"/>
    <mergeCell ref="A8:A10"/>
    <mergeCell ref="B8:B10"/>
    <mergeCell ref="C57:D57"/>
    <mergeCell ref="C53:D53"/>
    <mergeCell ref="E53:F53"/>
    <mergeCell ref="C52:D52"/>
    <mergeCell ref="E52:F52"/>
    <mergeCell ref="G53:H53"/>
    <mergeCell ref="A2:J2"/>
    <mergeCell ref="E9:F9"/>
    <mergeCell ref="G9:H9"/>
    <mergeCell ref="C8:D9"/>
    <mergeCell ref="I51:J51"/>
    <mergeCell ref="I52:J52"/>
    <mergeCell ref="A4:J4"/>
    <mergeCell ref="A6:J6"/>
    <mergeCell ref="A55:J55"/>
    <mergeCell ref="I53:J53"/>
    <mergeCell ref="E8:J8"/>
    <mergeCell ref="I9:J9"/>
    <mergeCell ref="F56:G56"/>
    <mergeCell ref="F58:G58"/>
    <mergeCell ref="C51:D51"/>
    <mergeCell ref="E51:F51"/>
    <mergeCell ref="G51:H51"/>
    <mergeCell ref="G52:H52"/>
  </mergeCells>
  <conditionalFormatting sqref="C22 E22">
    <cfRule type="containsText" priority="3" dxfId="6" operator="containsText" stopIfTrue="1" text="Додаток2">
      <formula>NOT(ISERROR(SEARCH("Додаток2",C22)))</formula>
    </cfRule>
    <cfRule type="containsText" priority="4" dxfId="6" operator="containsText" stopIfTrue="1" text="Додаток2">
      <formula>NOT(ISERROR(SEARCH("Додаток2",C22)))</formula>
    </cfRule>
  </conditionalFormatting>
  <printOptions horizontalCentered="1"/>
  <pageMargins left="0.4724409448818898" right="0.2755905511811024" top="0.1968503937007874" bottom="0.1968503937007874" header="0" footer="0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M60"/>
  <sheetViews>
    <sheetView tabSelected="1" view="pageBreakPreview" zoomScale="61" zoomScaleNormal="75" zoomScaleSheetLayoutView="61" zoomScalePageLayoutView="0" workbookViewId="0" topLeftCell="A1">
      <selection activeCell="A56" sqref="A56"/>
    </sheetView>
  </sheetViews>
  <sheetFormatPr defaultColWidth="9.140625" defaultRowHeight="15"/>
  <cols>
    <col min="1" max="1" width="10.7109375" style="11" customWidth="1"/>
    <col min="2" max="2" width="85.28125" style="11" customWidth="1"/>
    <col min="3" max="3" width="19.421875" style="62" customWidth="1" collapsed="1"/>
    <col min="4" max="4" width="14.57421875" style="62" customWidth="1"/>
    <col min="5" max="5" width="18.8515625" style="11" customWidth="1"/>
    <col min="6" max="6" width="14.00390625" style="11" customWidth="1"/>
    <col min="7" max="7" width="17.421875" style="11" customWidth="1"/>
    <col min="8" max="8" width="14.421875" style="11" customWidth="1"/>
    <col min="9" max="9" width="16.00390625" style="11" customWidth="1"/>
    <col min="10" max="10" width="16.421875" style="11" customWidth="1"/>
    <col min="11" max="11" width="22.28125" style="127" customWidth="1"/>
    <col min="12" max="12" width="10.7109375" style="11" customWidth="1"/>
    <col min="13" max="16384" width="9.140625" style="11" customWidth="1"/>
  </cols>
  <sheetData>
    <row r="1" ht="10.5" customHeight="1"/>
    <row r="2" spans="1:11" s="12" customFormat="1" ht="32.25" customHeight="1">
      <c r="A2" s="233" t="s">
        <v>88</v>
      </c>
      <c r="B2" s="233"/>
      <c r="C2" s="233"/>
      <c r="D2" s="233"/>
      <c r="E2" s="233"/>
      <c r="F2" s="233"/>
      <c r="G2" s="233"/>
      <c r="H2" s="233"/>
      <c r="I2" s="233"/>
      <c r="J2" s="233"/>
      <c r="K2" s="128"/>
    </row>
    <row r="3" spans="1:11" s="13" customFormat="1" ht="33" customHeight="1">
      <c r="A3" s="247" t="s">
        <v>86</v>
      </c>
      <c r="B3" s="247"/>
      <c r="C3" s="247"/>
      <c r="D3" s="247"/>
      <c r="E3" s="247"/>
      <c r="F3" s="247"/>
      <c r="G3" s="247"/>
      <c r="H3" s="247"/>
      <c r="I3" s="247"/>
      <c r="J3" s="247"/>
      <c r="K3" s="129"/>
    </row>
    <row r="4" spans="1:13" s="14" customFormat="1" ht="36.75" customHeight="1">
      <c r="A4" s="245" t="s">
        <v>89</v>
      </c>
      <c r="B4" s="245"/>
      <c r="C4" s="245"/>
      <c r="D4" s="245"/>
      <c r="E4" s="245"/>
      <c r="F4" s="245"/>
      <c r="G4" s="245"/>
      <c r="H4" s="245"/>
      <c r="I4" s="245"/>
      <c r="J4" s="245"/>
      <c r="K4" s="130"/>
      <c r="L4" s="28"/>
      <c r="M4" s="28"/>
    </row>
    <row r="5" spans="1:13" s="14" customFormat="1" ht="24" customHeight="1">
      <c r="A5" s="246" t="s">
        <v>87</v>
      </c>
      <c r="B5" s="246"/>
      <c r="C5" s="246"/>
      <c r="D5" s="246"/>
      <c r="E5" s="246"/>
      <c r="F5" s="246"/>
      <c r="G5" s="246"/>
      <c r="H5" s="246"/>
      <c r="I5" s="246"/>
      <c r="J5" s="246"/>
      <c r="K5" s="131"/>
      <c r="L5" s="28"/>
      <c r="M5" s="28"/>
    </row>
    <row r="6" spans="1:13" s="14" customFormat="1" ht="30" customHeight="1">
      <c r="A6" s="246" t="str">
        <f>'додаток 63 ЦВ (вода)'!A6:J6</f>
        <v>за 1 квартал 2020 року</v>
      </c>
      <c r="B6" s="246"/>
      <c r="C6" s="246"/>
      <c r="D6" s="246"/>
      <c r="E6" s="246"/>
      <c r="F6" s="246"/>
      <c r="G6" s="246"/>
      <c r="H6" s="246"/>
      <c r="I6" s="246"/>
      <c r="J6" s="246"/>
      <c r="K6" s="131"/>
      <c r="L6" s="28"/>
      <c r="M6" s="28"/>
    </row>
    <row r="7" spans="1:13" s="14" customFormat="1" ht="22.5" customHeight="1" thickBot="1">
      <c r="A7" s="10"/>
      <c r="B7" s="10"/>
      <c r="C7" s="63"/>
      <c r="D7" s="63"/>
      <c r="E7" s="10"/>
      <c r="F7" s="10"/>
      <c r="G7" s="10"/>
      <c r="H7" s="10"/>
      <c r="I7" s="10"/>
      <c r="J7" s="2" t="s">
        <v>85</v>
      </c>
      <c r="K7" s="128"/>
      <c r="L7" s="28"/>
      <c r="M7" s="28"/>
    </row>
    <row r="8" spans="1:11" s="15" customFormat="1" ht="31.5" customHeight="1">
      <c r="A8" s="248" t="s">
        <v>0</v>
      </c>
      <c r="B8" s="250" t="s">
        <v>1</v>
      </c>
      <c r="C8" s="269" t="s">
        <v>84</v>
      </c>
      <c r="D8" s="270"/>
      <c r="E8" s="273" t="str">
        <f>A6</f>
        <v>за 1 квартал 2020 року</v>
      </c>
      <c r="F8" s="274"/>
      <c r="G8" s="274"/>
      <c r="H8" s="274"/>
      <c r="I8" s="274"/>
      <c r="J8" s="275"/>
      <c r="K8" s="132"/>
    </row>
    <row r="9" spans="1:11" s="15" customFormat="1" ht="39.75" customHeight="1">
      <c r="A9" s="249"/>
      <c r="B9" s="219"/>
      <c r="C9" s="271"/>
      <c r="D9" s="272"/>
      <c r="E9" s="276" t="s">
        <v>92</v>
      </c>
      <c r="F9" s="277"/>
      <c r="G9" s="284" t="s">
        <v>78</v>
      </c>
      <c r="H9" s="285"/>
      <c r="I9" s="285" t="s">
        <v>80</v>
      </c>
      <c r="J9" s="286"/>
      <c r="K9" s="132"/>
    </row>
    <row r="10" spans="1:11" s="15" customFormat="1" ht="33" customHeight="1">
      <c r="A10" s="249"/>
      <c r="B10" s="219"/>
      <c r="C10" s="152" t="s">
        <v>76</v>
      </c>
      <c r="D10" s="153" t="s">
        <v>91</v>
      </c>
      <c r="E10" s="45" t="s">
        <v>77</v>
      </c>
      <c r="F10" s="46" t="s">
        <v>65</v>
      </c>
      <c r="G10" s="139" t="s">
        <v>79</v>
      </c>
      <c r="H10" s="46" t="s">
        <v>65</v>
      </c>
      <c r="I10" s="49" t="s">
        <v>79</v>
      </c>
      <c r="J10" s="51" t="s">
        <v>65</v>
      </c>
      <c r="K10" s="132"/>
    </row>
    <row r="11" spans="1:11" s="16" customFormat="1" ht="20.25" customHeight="1" thickBot="1">
      <c r="A11" s="34">
        <v>1</v>
      </c>
      <c r="B11" s="35">
        <v>2</v>
      </c>
      <c r="C11" s="173">
        <v>3</v>
      </c>
      <c r="D11" s="174">
        <v>4</v>
      </c>
      <c r="E11" s="65">
        <v>5</v>
      </c>
      <c r="F11" s="66">
        <v>6</v>
      </c>
      <c r="G11" s="140">
        <v>7</v>
      </c>
      <c r="H11" s="68">
        <v>8</v>
      </c>
      <c r="I11" s="67">
        <v>9</v>
      </c>
      <c r="J11" s="69">
        <v>10</v>
      </c>
      <c r="K11" s="133"/>
    </row>
    <row r="12" spans="1:12" s="17" customFormat="1" ht="27.75" customHeight="1">
      <c r="A12" s="32">
        <v>1</v>
      </c>
      <c r="B12" s="33" t="s">
        <v>57</v>
      </c>
      <c r="C12" s="175">
        <f aca="true" t="shared" si="0" ref="C12:J12">C13+C18+C19+C24</f>
        <v>17590.8136</v>
      </c>
      <c r="D12" s="176">
        <f t="shared" si="0"/>
        <v>5.728525892781546</v>
      </c>
      <c r="E12" s="70">
        <f t="shared" si="0"/>
        <v>4397.7029999999995</v>
      </c>
      <c r="F12" s="71">
        <f t="shared" si="0"/>
        <v>5.728525371734501</v>
      </c>
      <c r="G12" s="141">
        <f t="shared" si="0"/>
        <v>5110.772</v>
      </c>
      <c r="H12" s="73">
        <f t="shared" si="0"/>
        <v>13.145023521151032</v>
      </c>
      <c r="I12" s="72">
        <f t="shared" si="0"/>
        <v>713.069</v>
      </c>
      <c r="J12" s="74">
        <f t="shared" si="0"/>
        <v>7.416498149416531</v>
      </c>
      <c r="K12" s="134">
        <f>G12-E12</f>
        <v>713.0690000000004</v>
      </c>
      <c r="L12" s="190">
        <f>H12-F12</f>
        <v>7.4164981494165305</v>
      </c>
    </row>
    <row r="13" spans="1:11" s="17" customFormat="1" ht="27.75" customHeight="1">
      <c r="A13" s="22" t="s">
        <v>2</v>
      </c>
      <c r="B13" s="6" t="s">
        <v>58</v>
      </c>
      <c r="C13" s="177">
        <f aca="true" t="shared" si="1" ref="C13:J13">C14+C15+C16+C17</f>
        <v>3054.213</v>
      </c>
      <c r="D13" s="178">
        <f t="shared" si="1"/>
        <v>0.9946179096895211</v>
      </c>
      <c r="E13" s="75">
        <f t="shared" si="1"/>
        <v>763.5530000000001</v>
      </c>
      <c r="F13" s="76">
        <f t="shared" si="1"/>
        <v>0.9946175840351187</v>
      </c>
      <c r="G13" s="142">
        <f t="shared" si="1"/>
        <v>659.774</v>
      </c>
      <c r="H13" s="78">
        <f t="shared" si="1"/>
        <v>1.6969539530708668</v>
      </c>
      <c r="I13" s="77">
        <f t="shared" si="1"/>
        <v>-103.77900000000005</v>
      </c>
      <c r="J13" s="79">
        <f t="shared" si="1"/>
        <v>0.7023363690357483</v>
      </c>
      <c r="K13" s="135"/>
    </row>
    <row r="14" spans="1:11" s="17" customFormat="1" ht="26.25" customHeight="1">
      <c r="A14" s="23" t="s">
        <v>3</v>
      </c>
      <c r="B14" s="4" t="s">
        <v>4</v>
      </c>
      <c r="C14" s="179">
        <v>2481.284</v>
      </c>
      <c r="D14" s="180">
        <f>C14/$C$53</f>
        <v>0.8080410585070701</v>
      </c>
      <c r="E14" s="80">
        <v>620.321</v>
      </c>
      <c r="F14" s="81">
        <f>E14/$E$53</f>
        <v>0.8080410585070701</v>
      </c>
      <c r="G14" s="143">
        <v>460.628</v>
      </c>
      <c r="H14" s="82">
        <f>G14/$G$53</f>
        <v>1.1847458455397262</v>
      </c>
      <c r="I14" s="83">
        <f>G14-E14</f>
        <v>-159.69300000000004</v>
      </c>
      <c r="J14" s="84">
        <f>H14-F14</f>
        <v>0.3767047870326561</v>
      </c>
      <c r="K14" s="135"/>
    </row>
    <row r="15" spans="1:11" s="17" customFormat="1" ht="71.25" customHeight="1">
      <c r="A15" s="23" t="s">
        <v>5</v>
      </c>
      <c r="B15" s="3" t="s">
        <v>72</v>
      </c>
      <c r="C15" s="179">
        <v>394.897</v>
      </c>
      <c r="D15" s="180">
        <f>C15/$C$53</f>
        <v>0.12859994659267798</v>
      </c>
      <c r="E15" s="80">
        <v>98.724</v>
      </c>
      <c r="F15" s="81">
        <f>E15/$E$53</f>
        <v>0.12859962093827548</v>
      </c>
      <c r="G15" s="143">
        <v>93.316</v>
      </c>
      <c r="H15" s="82">
        <f>G15/$G$53</f>
        <v>0.24001090537784306</v>
      </c>
      <c r="I15" s="83">
        <f aca="true" t="shared" si="2" ref="I15:J29">G15-E15</f>
        <v>-5.408000000000001</v>
      </c>
      <c r="J15" s="84">
        <f t="shared" si="2"/>
        <v>0.11141128443956758</v>
      </c>
      <c r="K15" s="135"/>
    </row>
    <row r="16" spans="1:11" s="17" customFormat="1" ht="31.5" customHeight="1">
      <c r="A16" s="23" t="s">
        <v>6</v>
      </c>
      <c r="B16" s="4" t="s">
        <v>7</v>
      </c>
      <c r="C16" s="179">
        <v>178.032</v>
      </c>
      <c r="D16" s="180">
        <f>C16/$C$53</f>
        <v>0.05797690458977316</v>
      </c>
      <c r="E16" s="80">
        <v>44.507999999999996</v>
      </c>
      <c r="F16" s="81">
        <f>E16/$E$53</f>
        <v>0.05797690458977315</v>
      </c>
      <c r="G16" s="143">
        <v>105.83</v>
      </c>
      <c r="H16" s="82">
        <f>G16/$G$53</f>
        <v>0.27219720215329773</v>
      </c>
      <c r="I16" s="83">
        <f t="shared" si="2"/>
        <v>61.322</v>
      </c>
      <c r="J16" s="84">
        <f t="shared" si="2"/>
        <v>0.2142202975635246</v>
      </c>
      <c r="K16" s="135"/>
    </row>
    <row r="17" spans="1:11" s="18" customFormat="1" ht="51.75" customHeight="1">
      <c r="A17" s="23" t="s">
        <v>8</v>
      </c>
      <c r="B17" s="4" t="s">
        <v>9</v>
      </c>
      <c r="C17" s="181">
        <v>0</v>
      </c>
      <c r="D17" s="182">
        <f>C17/$C$53</f>
        <v>0</v>
      </c>
      <c r="E17" s="102">
        <v>0</v>
      </c>
      <c r="F17" s="103">
        <f>E17/$E$53</f>
        <v>0</v>
      </c>
      <c r="G17" s="144">
        <v>0</v>
      </c>
      <c r="H17" s="105">
        <f>G17/$G$53</f>
        <v>0</v>
      </c>
      <c r="I17" s="104">
        <f t="shared" si="2"/>
        <v>0</v>
      </c>
      <c r="J17" s="106">
        <f t="shared" si="2"/>
        <v>0</v>
      </c>
      <c r="K17" s="134"/>
    </row>
    <row r="18" spans="1:12" s="17" customFormat="1" ht="29.25" customHeight="1">
      <c r="A18" s="22" t="s">
        <v>10</v>
      </c>
      <c r="B18" s="6" t="s">
        <v>11</v>
      </c>
      <c r="C18" s="177">
        <v>8646.5202</v>
      </c>
      <c r="D18" s="178">
        <f>C18/$C$53</f>
        <v>2.8157773696242603</v>
      </c>
      <c r="E18" s="75">
        <f>'[1]3 мес. '!$H$17</f>
        <v>2161.629</v>
      </c>
      <c r="F18" s="76">
        <f>E18/$E$53</f>
        <v>2.8157760018757694</v>
      </c>
      <c r="G18" s="145">
        <v>2644.122</v>
      </c>
      <c r="H18" s="78">
        <f>G18/$G$53</f>
        <v>6.800742800264404</v>
      </c>
      <c r="I18" s="85">
        <f t="shared" si="2"/>
        <v>482.49299999999994</v>
      </c>
      <c r="J18" s="79">
        <f t="shared" si="2"/>
        <v>3.9849667983886343</v>
      </c>
      <c r="K18" s="134">
        <f>G18-E18</f>
        <v>482.49299999999994</v>
      </c>
      <c r="L18" s="190">
        <f>H18-F18</f>
        <v>3.9849667983886343</v>
      </c>
    </row>
    <row r="19" spans="1:12" s="17" customFormat="1" ht="31.5" customHeight="1">
      <c r="A19" s="22" t="s">
        <v>12</v>
      </c>
      <c r="B19" s="6" t="s">
        <v>59</v>
      </c>
      <c r="C19" s="177">
        <f aca="true" t="shared" si="3" ref="C19:J19">C20+C21+C22+C23</f>
        <v>2863.5394</v>
      </c>
      <c r="D19" s="178">
        <f t="shared" si="3"/>
        <v>0.9325242124048276</v>
      </c>
      <c r="E19" s="75">
        <f t="shared" si="3"/>
        <v>715.884</v>
      </c>
      <c r="F19" s="76">
        <f t="shared" si="3"/>
        <v>0.932523105179859</v>
      </c>
      <c r="G19" s="142">
        <f t="shared" si="3"/>
        <v>1045.8719999999998</v>
      </c>
      <c r="H19" s="78">
        <f t="shared" si="3"/>
        <v>2.6900069187420748</v>
      </c>
      <c r="I19" s="77">
        <f t="shared" si="3"/>
        <v>329.988</v>
      </c>
      <c r="J19" s="79">
        <f t="shared" si="3"/>
        <v>1.757483813562216</v>
      </c>
      <c r="K19" s="134">
        <f>G19-E19</f>
        <v>329.98799999999983</v>
      </c>
      <c r="L19" s="190">
        <f>H19-F19</f>
        <v>1.7574838135622157</v>
      </c>
    </row>
    <row r="20" spans="1:11" s="17" customFormat="1" ht="46.5" customHeight="1">
      <c r="A20" s="23" t="s">
        <v>13</v>
      </c>
      <c r="B20" s="4" t="s">
        <v>74</v>
      </c>
      <c r="C20" s="179">
        <v>1902.234</v>
      </c>
      <c r="D20" s="180">
        <f>C20/$C$53</f>
        <v>0.6194708767267825</v>
      </c>
      <c r="E20" s="80">
        <v>475.558</v>
      </c>
      <c r="F20" s="81">
        <f>E20/$E$53</f>
        <v>0.6194702254179775</v>
      </c>
      <c r="G20" s="143">
        <v>579.448</v>
      </c>
      <c r="H20" s="82">
        <f aca="true" t="shared" si="4" ref="H20:H42">G20/$G$53</f>
        <v>1.4903536274527456</v>
      </c>
      <c r="I20" s="83">
        <f>G20-E20</f>
        <v>103.88999999999999</v>
      </c>
      <c r="J20" s="84">
        <f t="shared" si="2"/>
        <v>0.8708834020347681</v>
      </c>
      <c r="K20" s="136"/>
    </row>
    <row r="21" spans="1:11" s="17" customFormat="1" ht="30" customHeight="1">
      <c r="A21" s="23" t="s">
        <v>14</v>
      </c>
      <c r="B21" s="4" t="s">
        <v>15</v>
      </c>
      <c r="C21" s="179">
        <v>958.95</v>
      </c>
      <c r="D21" s="180">
        <f>C21/$C$53</f>
        <v>0.31228628929834507</v>
      </c>
      <c r="E21" s="80">
        <v>239.738</v>
      </c>
      <c r="F21" s="81">
        <f>E21/$E$53</f>
        <v>0.31228694060715007</v>
      </c>
      <c r="G21" s="143">
        <v>262.497</v>
      </c>
      <c r="H21" s="82">
        <f t="shared" si="4"/>
        <v>0.6751483414309194</v>
      </c>
      <c r="I21" s="83">
        <f aca="true" t="shared" si="5" ref="I21:J50">G21-E21</f>
        <v>22.759000000000015</v>
      </c>
      <c r="J21" s="84">
        <f t="shared" si="2"/>
        <v>0.36286140082376933</v>
      </c>
      <c r="K21" s="135"/>
    </row>
    <row r="22" spans="1:11" s="19" customFormat="1" ht="25.5" customHeight="1">
      <c r="A22" s="24" t="s">
        <v>55</v>
      </c>
      <c r="B22" s="5" t="s">
        <v>56</v>
      </c>
      <c r="C22" s="181">
        <v>0</v>
      </c>
      <c r="D22" s="182">
        <f>C22/$C$53</f>
        <v>0</v>
      </c>
      <c r="E22" s="102">
        <v>0</v>
      </c>
      <c r="F22" s="103">
        <f>E22/$E$53</f>
        <v>0</v>
      </c>
      <c r="G22" s="146">
        <v>0</v>
      </c>
      <c r="H22" s="105">
        <f t="shared" si="4"/>
        <v>0</v>
      </c>
      <c r="I22" s="104">
        <f t="shared" si="5"/>
        <v>0</v>
      </c>
      <c r="J22" s="106">
        <f t="shared" si="2"/>
        <v>0</v>
      </c>
      <c r="K22" s="134"/>
    </row>
    <row r="23" spans="1:11" s="17" customFormat="1" ht="26.25" customHeight="1">
      <c r="A23" s="23" t="s">
        <v>16</v>
      </c>
      <c r="B23" s="4" t="s">
        <v>17</v>
      </c>
      <c r="C23" s="179">
        <v>2.3554</v>
      </c>
      <c r="D23" s="180">
        <f>C23/$C$53</f>
        <v>0.0007670463797000072</v>
      </c>
      <c r="E23" s="80">
        <v>0.5880000000000001</v>
      </c>
      <c r="F23" s="81">
        <f>E23/$E$53</f>
        <v>0.000765939154731433</v>
      </c>
      <c r="G23" s="143">
        <f>164.174+39.648+0.105</f>
        <v>203.927</v>
      </c>
      <c r="H23" s="82">
        <f t="shared" si="4"/>
        <v>0.5245049498584101</v>
      </c>
      <c r="I23" s="83">
        <f t="shared" si="5"/>
        <v>203.339</v>
      </c>
      <c r="J23" s="84">
        <f t="shared" si="2"/>
        <v>0.5237390107036787</v>
      </c>
      <c r="K23" s="135"/>
    </row>
    <row r="24" spans="1:13" s="17" customFormat="1" ht="26.25" customHeight="1">
      <c r="A24" s="22" t="s">
        <v>18</v>
      </c>
      <c r="B24" s="6" t="s">
        <v>60</v>
      </c>
      <c r="C24" s="183">
        <f aca="true" t="shared" si="6" ref="C24:J24">SUM(C25:C29)</f>
        <v>3026.541</v>
      </c>
      <c r="D24" s="184">
        <f t="shared" si="6"/>
        <v>0.985606401062936</v>
      </c>
      <c r="E24" s="86">
        <f t="shared" si="6"/>
        <v>756.637</v>
      </c>
      <c r="F24" s="89">
        <f t="shared" si="6"/>
        <v>0.9856086806437537</v>
      </c>
      <c r="G24" s="147">
        <f t="shared" si="6"/>
        <v>761.004</v>
      </c>
      <c r="H24" s="90">
        <f t="shared" si="6"/>
        <v>1.9573198490736858</v>
      </c>
      <c r="I24" s="87">
        <f t="shared" si="6"/>
        <v>4.367000000000019</v>
      </c>
      <c r="J24" s="91">
        <f t="shared" si="6"/>
        <v>0.9717111684299323</v>
      </c>
      <c r="K24" s="134">
        <f>G24-E24</f>
        <v>4.3670000000000755</v>
      </c>
      <c r="L24" s="190">
        <f>H24-F24</f>
        <v>0.9717111684299321</v>
      </c>
      <c r="M24" s="190"/>
    </row>
    <row r="25" spans="1:11" s="17" customFormat="1" ht="27.75" customHeight="1">
      <c r="A25" s="23" t="s">
        <v>19</v>
      </c>
      <c r="B25" s="4" t="s">
        <v>20</v>
      </c>
      <c r="C25" s="185">
        <v>1665.211</v>
      </c>
      <c r="D25" s="180">
        <f aca="true" t="shared" si="7" ref="D25:D39">C25/$C$53</f>
        <v>0.5422832932778419</v>
      </c>
      <c r="E25" s="88">
        <v>416.303</v>
      </c>
      <c r="F25" s="81">
        <f>E25/$E$53</f>
        <v>0.5422836189322444</v>
      </c>
      <c r="G25" s="196">
        <v>363.108</v>
      </c>
      <c r="H25" s="82">
        <f t="shared" si="4"/>
        <v>0.9339221551495761</v>
      </c>
      <c r="I25" s="83">
        <f t="shared" si="5"/>
        <v>-53.19499999999999</v>
      </c>
      <c r="J25" s="84">
        <f t="shared" si="2"/>
        <v>0.3916385362173317</v>
      </c>
      <c r="K25" s="134"/>
    </row>
    <row r="26" spans="1:11" s="17" customFormat="1" ht="45.75" customHeight="1">
      <c r="A26" s="23" t="s">
        <v>21</v>
      </c>
      <c r="B26" s="4" t="s">
        <v>74</v>
      </c>
      <c r="C26" s="185">
        <v>366.346</v>
      </c>
      <c r="D26" s="180">
        <f t="shared" si="7"/>
        <v>0.11930218774627616</v>
      </c>
      <c r="E26" s="88">
        <v>91.587</v>
      </c>
      <c r="F26" s="81">
        <f>E26/$E$53</f>
        <v>0.1193028390550812</v>
      </c>
      <c r="G26" s="143">
        <v>78.773</v>
      </c>
      <c r="H26" s="82">
        <f t="shared" si="4"/>
        <v>0.20260597378079676</v>
      </c>
      <c r="I26" s="83">
        <f t="shared" si="5"/>
        <v>-12.814000000000007</v>
      </c>
      <c r="J26" s="84">
        <f t="shared" si="2"/>
        <v>0.08330313472571556</v>
      </c>
      <c r="K26" s="135"/>
    </row>
    <row r="27" spans="1:11" s="17" customFormat="1" ht="25.5" customHeight="1">
      <c r="A27" s="23" t="s">
        <v>22</v>
      </c>
      <c r="B27" s="4" t="s">
        <v>15</v>
      </c>
      <c r="C27" s="185">
        <v>121.283</v>
      </c>
      <c r="D27" s="180">
        <f t="shared" si="7"/>
        <v>0.03949634290105968</v>
      </c>
      <c r="E27" s="88">
        <v>30.320999999999998</v>
      </c>
      <c r="F27" s="81">
        <f>E27/$E$53</f>
        <v>0.0394966685554622</v>
      </c>
      <c r="G27" s="143">
        <v>79.609</v>
      </c>
      <c r="H27" s="82">
        <f t="shared" si="4"/>
        <v>0.20475618507249246</v>
      </c>
      <c r="I27" s="83">
        <f t="shared" si="5"/>
        <v>49.288</v>
      </c>
      <c r="J27" s="84">
        <f t="shared" si="2"/>
        <v>0.16525951651703025</v>
      </c>
      <c r="K27" s="135"/>
    </row>
    <row r="28" spans="1:11" s="17" customFormat="1" ht="52.5" customHeight="1">
      <c r="A28" s="23" t="s">
        <v>23</v>
      </c>
      <c r="B28" s="8" t="s">
        <v>73</v>
      </c>
      <c r="C28" s="185">
        <v>245.901</v>
      </c>
      <c r="D28" s="180">
        <f t="shared" si="7"/>
        <v>0.08007874323452979</v>
      </c>
      <c r="E28" s="88">
        <v>61.476</v>
      </c>
      <c r="F28" s="81">
        <f>E28/$E$53</f>
        <v>0.08007972019773736</v>
      </c>
      <c r="G28" s="143">
        <v>120.125</v>
      </c>
      <c r="H28" s="82">
        <f t="shared" si="4"/>
        <v>0.30896427202744864</v>
      </c>
      <c r="I28" s="83">
        <f t="shared" si="5"/>
        <v>58.649</v>
      </c>
      <c r="J28" s="84">
        <f t="shared" si="2"/>
        <v>0.2288845518297113</v>
      </c>
      <c r="K28" s="134"/>
    </row>
    <row r="29" spans="1:11" s="17" customFormat="1" ht="25.5" customHeight="1">
      <c r="A29" s="23" t="s">
        <v>69</v>
      </c>
      <c r="B29" s="4" t="s">
        <v>24</v>
      </c>
      <c r="C29" s="185">
        <v>627.8</v>
      </c>
      <c r="D29" s="180">
        <f t="shared" si="7"/>
        <v>0.20444583390322854</v>
      </c>
      <c r="E29" s="88">
        <v>156.95</v>
      </c>
      <c r="F29" s="81">
        <f>E29/$E$53</f>
        <v>0.20444583390322854</v>
      </c>
      <c r="G29" s="143">
        <f>29.916+7.29+202.308-G28</f>
        <v>119.38900000000001</v>
      </c>
      <c r="H29" s="82">
        <f t="shared" si="4"/>
        <v>0.30707126304337207</v>
      </c>
      <c r="I29" s="83">
        <f t="shared" si="5"/>
        <v>-37.56099999999998</v>
      </c>
      <c r="J29" s="84">
        <f t="shared" si="2"/>
        <v>0.10262542914014353</v>
      </c>
      <c r="K29" s="135"/>
    </row>
    <row r="30" spans="1:12" s="17" customFormat="1" ht="31.5" customHeight="1">
      <c r="A30" s="22" t="s">
        <v>25</v>
      </c>
      <c r="B30" s="6" t="s">
        <v>61</v>
      </c>
      <c r="C30" s="183">
        <f aca="true" t="shared" si="8" ref="C30:J30">SUM(C31:C35)</f>
        <v>574.3944</v>
      </c>
      <c r="D30" s="184">
        <f t="shared" si="8"/>
        <v>0.1870540651439067</v>
      </c>
      <c r="E30" s="86">
        <f t="shared" si="8"/>
        <v>143.601</v>
      </c>
      <c r="F30" s="89">
        <f t="shared" si="8"/>
        <v>0.18705719142617092</v>
      </c>
      <c r="G30" s="147">
        <f t="shared" si="8"/>
        <v>211.406</v>
      </c>
      <c r="H30" s="90">
        <f t="shared" si="8"/>
        <v>0.5437411104452429</v>
      </c>
      <c r="I30" s="87">
        <f t="shared" si="8"/>
        <v>67.80499999999998</v>
      </c>
      <c r="J30" s="91">
        <f t="shared" si="8"/>
        <v>0.35668391901907204</v>
      </c>
      <c r="K30" s="134">
        <f>G30-E30</f>
        <v>67.805</v>
      </c>
      <c r="L30" s="190">
        <f>H30-F30</f>
        <v>0.3566839190190719</v>
      </c>
    </row>
    <row r="31" spans="1:11" s="17" customFormat="1" ht="27.75" customHeight="1">
      <c r="A31" s="23" t="s">
        <v>26</v>
      </c>
      <c r="B31" s="4" t="s">
        <v>20</v>
      </c>
      <c r="C31" s="185">
        <v>404.0048</v>
      </c>
      <c r="D31" s="180">
        <f t="shared" si="7"/>
        <v>0.13156594175996666</v>
      </c>
      <c r="E31" s="197">
        <v>101.001</v>
      </c>
      <c r="F31" s="198">
        <f>E31/$E$53</f>
        <v>0.13156568123644466</v>
      </c>
      <c r="G31" s="199">
        <v>146.624</v>
      </c>
      <c r="H31" s="200">
        <f t="shared" si="4"/>
        <v>0.377120311523435</v>
      </c>
      <c r="I31" s="194">
        <f t="shared" si="5"/>
        <v>45.62299999999999</v>
      </c>
      <c r="J31" s="201">
        <f t="shared" si="5"/>
        <v>0.24555463028699034</v>
      </c>
      <c r="K31" s="135"/>
    </row>
    <row r="32" spans="1:11" s="17" customFormat="1" ht="45" customHeight="1">
      <c r="A32" s="23" t="s">
        <v>27</v>
      </c>
      <c r="B32" s="4" t="s">
        <v>74</v>
      </c>
      <c r="C32" s="185">
        <v>88.881</v>
      </c>
      <c r="D32" s="180">
        <f t="shared" si="7"/>
        <v>0.028944488950546125</v>
      </c>
      <c r="E32" s="197">
        <v>22.221</v>
      </c>
      <c r="F32" s="198">
        <f>E32/$E$53</f>
        <v>0.02894546591375369</v>
      </c>
      <c r="G32" s="199">
        <v>32.256</v>
      </c>
      <c r="H32" s="200">
        <f t="shared" si="4"/>
        <v>0.08296317634561817</v>
      </c>
      <c r="I32" s="194">
        <f t="shared" si="5"/>
        <v>10.035</v>
      </c>
      <c r="J32" s="201">
        <f t="shared" si="5"/>
        <v>0.054017710431864485</v>
      </c>
      <c r="K32" s="135"/>
    </row>
    <row r="33" spans="1:11" s="17" customFormat="1" ht="25.5" customHeight="1">
      <c r="A33" s="23" t="s">
        <v>28</v>
      </c>
      <c r="B33" s="4" t="s">
        <v>15</v>
      </c>
      <c r="C33" s="185">
        <v>2.582</v>
      </c>
      <c r="D33" s="180">
        <f t="shared" si="7"/>
        <v>0.0008408396673114624</v>
      </c>
      <c r="E33" s="197">
        <v>0.645</v>
      </c>
      <c r="F33" s="198">
        <f>E33/$E$53</f>
        <v>0.0008401883585064187</v>
      </c>
      <c r="G33" s="199">
        <v>0.072</v>
      </c>
      <c r="H33" s="200">
        <f t="shared" si="4"/>
        <v>0.00018518566148575485</v>
      </c>
      <c r="I33" s="194">
        <f t="shared" si="5"/>
        <v>-0.5730000000000001</v>
      </c>
      <c r="J33" s="201">
        <f t="shared" si="5"/>
        <v>-0.0006550026970206639</v>
      </c>
      <c r="K33" s="135"/>
    </row>
    <row r="34" spans="1:11" s="17" customFormat="1" ht="54.75" customHeight="1">
      <c r="A34" s="23" t="s">
        <v>29</v>
      </c>
      <c r="B34" s="8" t="s">
        <v>73</v>
      </c>
      <c r="C34" s="186">
        <v>0</v>
      </c>
      <c r="D34" s="182">
        <f t="shared" si="7"/>
        <v>0</v>
      </c>
      <c r="E34" s="202">
        <v>0</v>
      </c>
      <c r="F34" s="203">
        <f>E34/$E$53</f>
        <v>0</v>
      </c>
      <c r="G34" s="212">
        <v>0.066</v>
      </c>
      <c r="H34" s="200">
        <f t="shared" si="4"/>
        <v>0.00016975352302860862</v>
      </c>
      <c r="I34" s="194">
        <f t="shared" si="5"/>
        <v>0.066</v>
      </c>
      <c r="J34" s="201">
        <f t="shared" si="5"/>
        <v>0.00016975352302860862</v>
      </c>
      <c r="K34" s="135"/>
    </row>
    <row r="35" spans="1:11" s="17" customFormat="1" ht="29.25" customHeight="1">
      <c r="A35" s="23" t="s">
        <v>70</v>
      </c>
      <c r="B35" s="4" t="s">
        <v>24</v>
      </c>
      <c r="C35" s="185">
        <v>78.9266</v>
      </c>
      <c r="D35" s="180">
        <f t="shared" si="7"/>
        <v>0.02570279476608244</v>
      </c>
      <c r="E35" s="197">
        <v>19.734</v>
      </c>
      <c r="F35" s="198">
        <f>E35/$E$53</f>
        <v>0.02570585591746615</v>
      </c>
      <c r="G35" s="212">
        <f>9.42+2.206+20.828-G34</f>
        <v>32.388</v>
      </c>
      <c r="H35" s="200">
        <f t="shared" si="4"/>
        <v>0.08330268339167539</v>
      </c>
      <c r="I35" s="194">
        <f t="shared" si="5"/>
        <v>12.653999999999996</v>
      </c>
      <c r="J35" s="201">
        <f t="shared" si="5"/>
        <v>0.05759682747420924</v>
      </c>
      <c r="K35" s="135"/>
    </row>
    <row r="36" spans="1:12" s="17" customFormat="1" ht="27.75" customHeight="1">
      <c r="A36" s="22" t="s">
        <v>30</v>
      </c>
      <c r="B36" s="6" t="s">
        <v>62</v>
      </c>
      <c r="C36" s="183">
        <f aca="true" t="shared" si="9" ref="C36:J36">SUM(C37:C40)</f>
        <v>464.92734999999993</v>
      </c>
      <c r="D36" s="184">
        <f t="shared" si="9"/>
        <v>0.15140563838032528</v>
      </c>
      <c r="E36" s="204">
        <f t="shared" si="9"/>
        <v>116.229</v>
      </c>
      <c r="F36" s="205">
        <f t="shared" si="9"/>
        <v>0.15140194220285666</v>
      </c>
      <c r="G36" s="206">
        <f t="shared" si="9"/>
        <v>170.34500000000003</v>
      </c>
      <c r="H36" s="207">
        <f t="shared" si="9"/>
        <v>0.4381312709137627</v>
      </c>
      <c r="I36" s="208">
        <f t="shared" si="9"/>
        <v>54.116</v>
      </c>
      <c r="J36" s="209">
        <f t="shared" si="9"/>
        <v>0.28672932871090595</v>
      </c>
      <c r="K36" s="134">
        <f>G36-E36</f>
        <v>54.11600000000003</v>
      </c>
      <c r="L36" s="190">
        <f>H36-F36</f>
        <v>0.28672932871090606</v>
      </c>
    </row>
    <row r="37" spans="1:11" s="17" customFormat="1" ht="26.25" customHeight="1">
      <c r="A37" s="23" t="s">
        <v>31</v>
      </c>
      <c r="B37" s="4" t="s">
        <v>20</v>
      </c>
      <c r="C37" s="185">
        <v>330.7847</v>
      </c>
      <c r="D37" s="180">
        <f t="shared" si="7"/>
        <v>0.10772149384187525</v>
      </c>
      <c r="E37" s="197">
        <v>82.69500000000001</v>
      </c>
      <c r="F37" s="198">
        <f>E37/$E$53</f>
        <v>0.10771996326618341</v>
      </c>
      <c r="G37" s="199">
        <v>101.491</v>
      </c>
      <c r="H37" s="200">
        <f t="shared" si="4"/>
        <v>0.2610371940257048</v>
      </c>
      <c r="I37" s="194">
        <f t="shared" si="5"/>
        <v>18.795999999999992</v>
      </c>
      <c r="J37" s="201">
        <f t="shared" si="5"/>
        <v>0.1533172307595214</v>
      </c>
      <c r="K37" s="135"/>
    </row>
    <row r="38" spans="1:11" s="17" customFormat="1" ht="48" customHeight="1">
      <c r="A38" s="23" t="s">
        <v>32</v>
      </c>
      <c r="B38" s="4" t="s">
        <v>74</v>
      </c>
      <c r="C38" s="185">
        <v>72.7727</v>
      </c>
      <c r="D38" s="180">
        <f t="shared" si="7"/>
        <v>0.023698750138403123</v>
      </c>
      <c r="E38" s="197">
        <v>18.192</v>
      </c>
      <c r="F38" s="198">
        <f>E38/$E$53</f>
        <v>0.02369721956271127</v>
      </c>
      <c r="G38" s="199">
        <v>21.429</v>
      </c>
      <c r="H38" s="200">
        <f t="shared" si="4"/>
        <v>0.05511588249969779</v>
      </c>
      <c r="I38" s="194">
        <f t="shared" si="5"/>
        <v>3.2369999999999983</v>
      </c>
      <c r="J38" s="201">
        <f t="shared" si="5"/>
        <v>0.031418662936986516</v>
      </c>
      <c r="K38" s="135"/>
    </row>
    <row r="39" spans="1:11" s="17" customFormat="1" ht="31.5" customHeight="1">
      <c r="A39" s="23" t="s">
        <v>33</v>
      </c>
      <c r="B39" s="4" t="s">
        <v>15</v>
      </c>
      <c r="C39" s="185">
        <v>5.76</v>
      </c>
      <c r="D39" s="180">
        <f t="shared" si="7"/>
        <v>0.001875769358525958</v>
      </c>
      <c r="E39" s="197">
        <v>1.44</v>
      </c>
      <c r="F39" s="198">
        <f>E39/$E$53</f>
        <v>0.001875769358525958</v>
      </c>
      <c r="G39" s="199">
        <v>0.355</v>
      </c>
      <c r="H39" s="200">
        <f t="shared" si="4"/>
        <v>0.000913068192047819</v>
      </c>
      <c r="I39" s="194">
        <f t="shared" si="5"/>
        <v>-1.085</v>
      </c>
      <c r="J39" s="201">
        <f t="shared" si="5"/>
        <v>-0.000962701166478139</v>
      </c>
      <c r="K39" s="135"/>
    </row>
    <row r="40" spans="1:11" s="17" customFormat="1" ht="31.5" customHeight="1">
      <c r="A40" s="23" t="s">
        <v>34</v>
      </c>
      <c r="B40" s="4" t="s">
        <v>24</v>
      </c>
      <c r="C40" s="185">
        <v>55.60995</v>
      </c>
      <c r="D40" s="180">
        <f>C40/$C$53</f>
        <v>0.018109625041520937</v>
      </c>
      <c r="E40" s="197">
        <v>13.902000000000001</v>
      </c>
      <c r="F40" s="198">
        <f>E40/$E$53</f>
        <v>0.018108990015436022</v>
      </c>
      <c r="G40" s="199">
        <f>11.438+1.426+34.206</f>
        <v>47.07000000000001</v>
      </c>
      <c r="H40" s="200">
        <f>G40/$G$53</f>
        <v>0.12106512619631225</v>
      </c>
      <c r="I40" s="194">
        <f t="shared" si="5"/>
        <v>33.168000000000006</v>
      </c>
      <c r="J40" s="201">
        <f t="shared" si="5"/>
        <v>0.10295613618087623</v>
      </c>
      <c r="K40" s="135"/>
    </row>
    <row r="41" spans="1:11" s="17" customFormat="1" ht="31.5" customHeight="1">
      <c r="A41" s="22" t="s">
        <v>35</v>
      </c>
      <c r="B41" s="6" t="s">
        <v>36</v>
      </c>
      <c r="C41" s="187">
        <v>0</v>
      </c>
      <c r="D41" s="188">
        <f>C41/$C$53</f>
        <v>0</v>
      </c>
      <c r="E41" s="109">
        <v>0</v>
      </c>
      <c r="F41" s="110">
        <f>E41/$C$53</f>
        <v>0</v>
      </c>
      <c r="G41" s="148">
        <v>0</v>
      </c>
      <c r="H41" s="111">
        <f>G41/$G$53</f>
        <v>0</v>
      </c>
      <c r="I41" s="112">
        <f t="shared" si="5"/>
        <v>0</v>
      </c>
      <c r="J41" s="113">
        <f t="shared" si="5"/>
        <v>0</v>
      </c>
      <c r="K41" s="134"/>
    </row>
    <row r="42" spans="1:11" s="17" customFormat="1" ht="31.5" customHeight="1">
      <c r="A42" s="22" t="s">
        <v>37</v>
      </c>
      <c r="B42" s="6" t="s">
        <v>38</v>
      </c>
      <c r="C42" s="187">
        <v>0</v>
      </c>
      <c r="D42" s="188">
        <f>C42/$C$53</f>
        <v>0</v>
      </c>
      <c r="E42" s="109">
        <v>0</v>
      </c>
      <c r="F42" s="110">
        <f>E42/$C$53</f>
        <v>0</v>
      </c>
      <c r="G42" s="148">
        <v>0</v>
      </c>
      <c r="H42" s="111">
        <f t="shared" si="4"/>
        <v>0</v>
      </c>
      <c r="I42" s="112">
        <f t="shared" si="5"/>
        <v>0</v>
      </c>
      <c r="J42" s="113">
        <f t="shared" si="5"/>
        <v>0</v>
      </c>
      <c r="K42" s="135"/>
    </row>
    <row r="43" spans="1:12" s="17" customFormat="1" ht="31.5" customHeight="1">
      <c r="A43" s="22" t="s">
        <v>39</v>
      </c>
      <c r="B43" s="6" t="s">
        <v>40</v>
      </c>
      <c r="C43" s="183">
        <f aca="true" t="shared" si="10" ref="C43:H43">C12+C30+C36+C41+C42</f>
        <v>18630.135350000004</v>
      </c>
      <c r="D43" s="184">
        <f t="shared" si="10"/>
        <v>6.066985596305778</v>
      </c>
      <c r="E43" s="86">
        <f t="shared" si="10"/>
        <v>4657.532999999999</v>
      </c>
      <c r="F43" s="89">
        <f t="shared" si="10"/>
        <v>6.066984505363529</v>
      </c>
      <c r="G43" s="149">
        <f t="shared" si="10"/>
        <v>5492.523</v>
      </c>
      <c r="H43" s="90">
        <f t="shared" si="10"/>
        <v>14.126895902510038</v>
      </c>
      <c r="I43" s="85">
        <f t="shared" si="5"/>
        <v>834.9900000000007</v>
      </c>
      <c r="J43" s="91">
        <f>J12+J30+J36+J41+J42</f>
        <v>8.059911397146509</v>
      </c>
      <c r="K43" s="134">
        <f>G43-E43</f>
        <v>834.9900000000007</v>
      </c>
      <c r="L43" s="190">
        <f>H43-F43</f>
        <v>8.059911397146507</v>
      </c>
    </row>
    <row r="44" spans="1:11" s="17" customFormat="1" ht="31.5" customHeight="1">
      <c r="A44" s="22" t="s">
        <v>41</v>
      </c>
      <c r="B44" s="6" t="s">
        <v>63</v>
      </c>
      <c r="C44" s="187">
        <f aca="true" t="shared" si="11" ref="C44:J44">SUM(C45:C49)</f>
        <v>0</v>
      </c>
      <c r="D44" s="189">
        <f t="shared" si="11"/>
        <v>0</v>
      </c>
      <c r="E44" s="109">
        <f t="shared" si="11"/>
        <v>0</v>
      </c>
      <c r="F44" s="114">
        <f t="shared" si="11"/>
        <v>0</v>
      </c>
      <c r="G44" s="150">
        <f t="shared" si="11"/>
        <v>0</v>
      </c>
      <c r="H44" s="116">
        <f t="shared" si="11"/>
        <v>0</v>
      </c>
      <c r="I44" s="115">
        <f t="shared" si="11"/>
        <v>0</v>
      </c>
      <c r="J44" s="117">
        <f t="shared" si="11"/>
        <v>0</v>
      </c>
      <c r="K44" s="135"/>
    </row>
    <row r="45" spans="1:11" s="17" customFormat="1" ht="26.25" customHeight="1">
      <c r="A45" s="23" t="s">
        <v>42</v>
      </c>
      <c r="B45" s="4" t="s">
        <v>43</v>
      </c>
      <c r="C45" s="186">
        <v>0</v>
      </c>
      <c r="D45" s="182">
        <f aca="true" t="shared" si="12" ref="D45:D50">C45/$C$53</f>
        <v>0</v>
      </c>
      <c r="E45" s="108">
        <v>0</v>
      </c>
      <c r="F45" s="103">
        <f aca="true" t="shared" si="13" ref="F45:F50">E45/$E$53</f>
        <v>0</v>
      </c>
      <c r="G45" s="151">
        <v>0</v>
      </c>
      <c r="H45" s="105">
        <f aca="true" t="shared" si="14" ref="H45:H50">G45/$G$53</f>
        <v>0</v>
      </c>
      <c r="I45" s="104">
        <f t="shared" si="5"/>
        <v>0</v>
      </c>
      <c r="J45" s="106">
        <f t="shared" si="5"/>
        <v>0</v>
      </c>
      <c r="K45" s="135"/>
    </row>
    <row r="46" spans="1:11" s="17" customFormat="1" ht="26.25" customHeight="1">
      <c r="A46" s="23" t="s">
        <v>44</v>
      </c>
      <c r="B46" s="4" t="s">
        <v>45</v>
      </c>
      <c r="C46" s="186">
        <v>0</v>
      </c>
      <c r="D46" s="182">
        <f t="shared" si="12"/>
        <v>0</v>
      </c>
      <c r="E46" s="108">
        <v>0</v>
      </c>
      <c r="F46" s="103">
        <f t="shared" si="13"/>
        <v>0</v>
      </c>
      <c r="G46" s="151">
        <v>0</v>
      </c>
      <c r="H46" s="105">
        <f t="shared" si="14"/>
        <v>0</v>
      </c>
      <c r="I46" s="104">
        <f t="shared" si="5"/>
        <v>0</v>
      </c>
      <c r="J46" s="106">
        <f t="shared" si="5"/>
        <v>0</v>
      </c>
      <c r="K46" s="135"/>
    </row>
    <row r="47" spans="1:11" s="17" customFormat="1" ht="26.25" customHeight="1">
      <c r="A47" s="23" t="s">
        <v>46</v>
      </c>
      <c r="B47" s="4" t="s">
        <v>47</v>
      </c>
      <c r="C47" s="186">
        <v>0</v>
      </c>
      <c r="D47" s="182">
        <f t="shared" si="12"/>
        <v>0</v>
      </c>
      <c r="E47" s="108">
        <v>0</v>
      </c>
      <c r="F47" s="103">
        <f t="shared" si="13"/>
        <v>0</v>
      </c>
      <c r="G47" s="151">
        <v>0</v>
      </c>
      <c r="H47" s="105">
        <f t="shared" si="14"/>
        <v>0</v>
      </c>
      <c r="I47" s="104">
        <f t="shared" si="5"/>
        <v>0</v>
      </c>
      <c r="J47" s="106">
        <f t="shared" si="5"/>
        <v>0</v>
      </c>
      <c r="K47" s="137"/>
    </row>
    <row r="48" spans="1:11" s="17" customFormat="1" ht="26.25" customHeight="1">
      <c r="A48" s="23" t="s">
        <v>48</v>
      </c>
      <c r="B48" s="4" t="s">
        <v>49</v>
      </c>
      <c r="C48" s="186">
        <v>0</v>
      </c>
      <c r="D48" s="182">
        <f t="shared" si="12"/>
        <v>0</v>
      </c>
      <c r="E48" s="108">
        <v>0</v>
      </c>
      <c r="F48" s="103">
        <f t="shared" si="13"/>
        <v>0</v>
      </c>
      <c r="G48" s="151">
        <v>0</v>
      </c>
      <c r="H48" s="105">
        <f t="shared" si="14"/>
        <v>0</v>
      </c>
      <c r="I48" s="104">
        <f t="shared" si="5"/>
        <v>0</v>
      </c>
      <c r="J48" s="106">
        <f t="shared" si="5"/>
        <v>0</v>
      </c>
      <c r="K48" s="138"/>
    </row>
    <row r="49" spans="1:11" s="17" customFormat="1" ht="26.25" customHeight="1">
      <c r="A49" s="23" t="s">
        <v>50</v>
      </c>
      <c r="B49" s="4" t="s">
        <v>51</v>
      </c>
      <c r="C49" s="186">
        <v>0</v>
      </c>
      <c r="D49" s="182">
        <f t="shared" si="12"/>
        <v>0</v>
      </c>
      <c r="E49" s="108">
        <v>0</v>
      </c>
      <c r="F49" s="103">
        <f t="shared" si="13"/>
        <v>0</v>
      </c>
      <c r="G49" s="151">
        <v>0</v>
      </c>
      <c r="H49" s="105">
        <f t="shared" si="14"/>
        <v>0</v>
      </c>
      <c r="I49" s="104">
        <f t="shared" si="5"/>
        <v>0</v>
      </c>
      <c r="J49" s="106">
        <f t="shared" si="5"/>
        <v>0</v>
      </c>
      <c r="K49" s="127"/>
    </row>
    <row r="50" spans="1:11" s="17" customFormat="1" ht="72.75" customHeight="1">
      <c r="A50" s="25" t="s">
        <v>52</v>
      </c>
      <c r="B50" s="9" t="s">
        <v>71</v>
      </c>
      <c r="C50" s="183">
        <v>36.62</v>
      </c>
      <c r="D50" s="178">
        <f t="shared" si="12"/>
        <v>0.011925464220350795</v>
      </c>
      <c r="E50" s="109">
        <v>0</v>
      </c>
      <c r="F50" s="110">
        <f t="shared" si="13"/>
        <v>0</v>
      </c>
      <c r="G50" s="148">
        <v>0</v>
      </c>
      <c r="H50" s="111">
        <f t="shared" si="14"/>
        <v>0</v>
      </c>
      <c r="I50" s="112">
        <f t="shared" si="5"/>
        <v>0</v>
      </c>
      <c r="J50" s="113">
        <f t="shared" si="5"/>
        <v>0</v>
      </c>
      <c r="K50" s="127"/>
    </row>
    <row r="51" spans="1:11" ht="52.5" customHeight="1">
      <c r="A51" s="25" t="s">
        <v>53</v>
      </c>
      <c r="B51" s="6" t="s">
        <v>64</v>
      </c>
      <c r="C51" s="278">
        <f>C43+C44+C50</f>
        <v>18666.755350000003</v>
      </c>
      <c r="D51" s="279"/>
      <c r="E51" s="287">
        <f>E43+E44+E50</f>
        <v>4657.532999999999</v>
      </c>
      <c r="F51" s="288"/>
      <c r="G51" s="289">
        <f>G43+G44+G50</f>
        <v>5492.523</v>
      </c>
      <c r="H51" s="290"/>
      <c r="I51" s="291">
        <f>G51-E51</f>
        <v>834.9900000000007</v>
      </c>
      <c r="J51" s="292"/>
      <c r="K51" s="134">
        <f>G51-E51</f>
        <v>834.9900000000007</v>
      </c>
    </row>
    <row r="52" spans="1:11" ht="53.25" customHeight="1">
      <c r="A52" s="25" t="s">
        <v>54</v>
      </c>
      <c r="B52" s="6" t="s">
        <v>66</v>
      </c>
      <c r="C52" s="280">
        <f>C51/C53</f>
        <v>6.078911060526129</v>
      </c>
      <c r="D52" s="281"/>
      <c r="E52" s="293">
        <f>E51/E53</f>
        <v>6.066984505363528</v>
      </c>
      <c r="F52" s="294"/>
      <c r="G52" s="295">
        <f>G51/G53</f>
        <v>14.12689590251004</v>
      </c>
      <c r="H52" s="294"/>
      <c r="I52" s="261">
        <f>G52-E52</f>
        <v>8.05991139714651</v>
      </c>
      <c r="J52" s="262"/>
      <c r="K52" s="134"/>
    </row>
    <row r="53" spans="1:11" ht="39" customHeight="1" thickBot="1">
      <c r="A53" s="26" t="s">
        <v>68</v>
      </c>
      <c r="B53" s="27" t="s">
        <v>67</v>
      </c>
      <c r="C53" s="282">
        <v>3070.74</v>
      </c>
      <c r="D53" s="283"/>
      <c r="E53" s="263">
        <f>'[1]3 мес. '!$H$131</f>
        <v>767.685</v>
      </c>
      <c r="F53" s="264"/>
      <c r="G53" s="265">
        <v>388.799</v>
      </c>
      <c r="H53" s="266"/>
      <c r="I53" s="267">
        <f>G53-E53</f>
        <v>-378.88599999999997</v>
      </c>
      <c r="J53" s="268"/>
      <c r="K53" s="134"/>
    </row>
    <row r="54" spans="1:7" ht="27.75" customHeight="1">
      <c r="A54" s="21"/>
      <c r="B54" s="7"/>
      <c r="C54" s="64"/>
      <c r="D54" s="64"/>
      <c r="G54" s="20"/>
    </row>
    <row r="55" spans="1:10" ht="27.75" customHeight="1">
      <c r="A55" s="213" t="s">
        <v>93</v>
      </c>
      <c r="B55" s="213"/>
      <c r="C55" s="213"/>
      <c r="D55" s="213"/>
      <c r="E55" s="213"/>
      <c r="F55" s="213"/>
      <c r="G55" s="213"/>
      <c r="H55" s="213"/>
      <c r="I55" s="213"/>
      <c r="J55" s="213"/>
    </row>
    <row r="56" spans="1:10" ht="66" customHeight="1">
      <c r="A56" s="29"/>
      <c r="B56" s="30" t="s">
        <v>81</v>
      </c>
      <c r="C56" s="44"/>
      <c r="D56" s="44"/>
      <c r="E56" s="31"/>
      <c r="F56" s="221" t="s">
        <v>96</v>
      </c>
      <c r="G56" s="221"/>
      <c r="H56" s="37"/>
      <c r="I56" s="40"/>
      <c r="J56" s="37"/>
    </row>
    <row r="57" spans="1:10" ht="19.5" customHeight="1">
      <c r="A57" s="29"/>
      <c r="B57" s="30"/>
      <c r="C57" s="252"/>
      <c r="D57" s="252"/>
      <c r="E57" s="41"/>
      <c r="F57" s="210"/>
      <c r="G57" s="211"/>
      <c r="H57" s="37"/>
      <c r="I57" s="37"/>
      <c r="J57" s="37"/>
    </row>
    <row r="58" spans="2:10" ht="27" customHeight="1">
      <c r="B58" s="30" t="s">
        <v>97</v>
      </c>
      <c r="C58" s="42"/>
      <c r="D58" s="42"/>
      <c r="E58" s="37"/>
      <c r="F58" s="222" t="s">
        <v>98</v>
      </c>
      <c r="G58" s="222"/>
      <c r="H58" s="37"/>
      <c r="I58" s="37"/>
      <c r="J58" s="37"/>
    </row>
    <row r="59" spans="2:10" ht="22.5">
      <c r="B59" s="30"/>
      <c r="C59" s="42"/>
      <c r="D59" s="42"/>
      <c r="E59" s="37"/>
      <c r="F59" s="211"/>
      <c r="G59" s="211"/>
      <c r="H59" s="37"/>
      <c r="I59" s="37"/>
      <c r="J59" s="37"/>
    </row>
    <row r="60" spans="2:10" ht="23.25" customHeight="1">
      <c r="B60" s="30" t="s">
        <v>82</v>
      </c>
      <c r="C60" s="42"/>
      <c r="D60" s="42"/>
      <c r="E60" s="37"/>
      <c r="F60" s="222" t="s">
        <v>83</v>
      </c>
      <c r="G60" s="222"/>
      <c r="H60" s="37"/>
      <c r="I60" s="37"/>
      <c r="J60" s="37"/>
    </row>
  </sheetData>
  <sheetProtection/>
  <mergeCells count="29">
    <mergeCell ref="C51:D51"/>
    <mergeCell ref="C52:D52"/>
    <mergeCell ref="C53:D53"/>
    <mergeCell ref="G9:H9"/>
    <mergeCell ref="I9:J9"/>
    <mergeCell ref="E51:F51"/>
    <mergeCell ref="G51:H51"/>
    <mergeCell ref="I51:J51"/>
    <mergeCell ref="E52:F52"/>
    <mergeCell ref="G52:H52"/>
    <mergeCell ref="A2:J2"/>
    <mergeCell ref="A3:J3"/>
    <mergeCell ref="A4:J4"/>
    <mergeCell ref="A8:A10"/>
    <mergeCell ref="B8:B10"/>
    <mergeCell ref="C8:D9"/>
    <mergeCell ref="E8:J8"/>
    <mergeCell ref="E9:F9"/>
    <mergeCell ref="A5:J5"/>
    <mergeCell ref="A6:J6"/>
    <mergeCell ref="A55:J55"/>
    <mergeCell ref="F56:G56"/>
    <mergeCell ref="C57:D57"/>
    <mergeCell ref="F58:G58"/>
    <mergeCell ref="F60:G60"/>
    <mergeCell ref="I52:J52"/>
    <mergeCell ref="E53:F53"/>
    <mergeCell ref="G53:H53"/>
    <mergeCell ref="I53:J53"/>
  </mergeCells>
  <conditionalFormatting sqref="C22">
    <cfRule type="containsText" priority="3" dxfId="6" operator="containsText" stopIfTrue="1" text="Додаток2">
      <formula>NOT(ISERROR(SEARCH("Додаток2",C22)))</formula>
    </cfRule>
    <cfRule type="containsText" priority="4" dxfId="6" operator="containsText" stopIfTrue="1" text="Додаток2">
      <formula>NOT(ISERROR(SEARCH("Додаток2",C22)))</formula>
    </cfRule>
  </conditionalFormatting>
  <conditionalFormatting sqref="E22">
    <cfRule type="containsText" priority="1" dxfId="6" operator="containsText" stopIfTrue="1" text="Додаток2">
      <formula>NOT(ISERROR(SEARCH("Додаток2",E22)))</formula>
    </cfRule>
    <cfRule type="containsText" priority="2" dxfId="6" operator="containsText" stopIfTrue="1" text="Додаток2">
      <formula>NOT(ISERROR(SEARCH("Додаток2",E22)))</formula>
    </cfRule>
  </conditionalFormatting>
  <printOptions horizontalCentered="1"/>
  <pageMargins left="0.5511811023622047" right="0.1968503937007874" top="0.35433070866141736" bottom="0.21" header="0" footer="0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2020-04-23T05:31:21Z</dcterms:modified>
  <cp:category/>
  <cp:version/>
  <cp:contentType/>
  <cp:contentStatus/>
</cp:coreProperties>
</file>