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71 (вода)" sheetId="1" r:id="rId1"/>
    <sheet name="додаток 71 (стоки)" sheetId="2" r:id="rId2"/>
  </sheet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71 (вода)'!$A$1:$J$57</definedName>
    <definedName name="_xlnm.Print_Area" localSheetId="1">'додаток 71 (стоки)'!$A$1:$J$57</definedName>
  </definedNames>
  <calcPr fullCalcOnLoad="1"/>
</workbook>
</file>

<file path=xl/sharedStrings.xml><?xml version="1.0" encoding="utf-8"?>
<sst xmlns="http://schemas.openxmlformats.org/spreadsheetml/2006/main" count="207" uniqueCount="117">
  <si>
    <t>№
з/п</t>
  </si>
  <si>
    <t>Найменування показників</t>
  </si>
  <si>
    <t>1.1</t>
  </si>
  <si>
    <t>1.1.1</t>
  </si>
  <si>
    <t>електроенергія</t>
  </si>
  <si>
    <t>1.1.2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</si>
  <si>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</si>
  <si>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</si>
  <si>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</si>
  <si>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</si>
  <si>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</si>
  <si>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</si>
  <si>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</si>
  <si>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</si>
  <si>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</si>
  <si>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</si>
  <si>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</si>
  <si>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</si>
  <si>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інші витрати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</si>
  <si>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</si>
  <si>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</si>
  <si>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</si>
  <si>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</si>
  <si>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</si>
  <si>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</si>
  <si>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</si>
  <si>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</si>
  <si>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</si>
  <si>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</si>
  <si>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</si>
  <si>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</si>
  <si>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</si>
  <si>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</si>
  <si>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</si>
  <si>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</si>
  <si>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7.2</t>
  </si>
  <si>
    <t>7.3</t>
  </si>
  <si>
    <t>7.4</t>
  </si>
  <si>
    <t>8</t>
  </si>
  <si>
    <t>9</t>
  </si>
  <si>
    <t>10</t>
  </si>
  <si>
    <t>1.3.3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</si>
  <si>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</si>
  <si>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</si>
  <si>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</si>
  <si>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</si>
  <si>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</si>
  <si>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</si>
  <si>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</si>
  <si>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r>
      <t>грн/м</t>
    </r>
    <r>
      <rPr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</si>
  <si>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</si>
  <si>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</si>
  <si>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єдиний внесок на загальнообовязкове державне соціальне страхування</t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</si>
  <si>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</si>
  <si>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</si>
  <si>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</si>
  <si>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</si>
  <si>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</si>
  <si>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</si>
  <si>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бухгалтер</t>
  </si>
  <si>
    <t>Л.О.Боброва</t>
  </si>
  <si>
    <t xml:space="preserve">Річний план відповідно до структури </t>
  </si>
  <si>
    <t>без ПДВ</t>
  </si>
  <si>
    <t>ЛКСП «Лисичанськводоканал»</t>
  </si>
  <si>
    <t xml:space="preserve">ЗВІТ </t>
  </si>
  <si>
    <t>(додаток 71 до Постанови НКРЕКП від 16.06.2016р. № 1141 (у редакції Постанови НКРЕКП від 28.12.2017 р. № 1576)</t>
  </si>
  <si>
    <t>інші прямі матеріальні витрати</t>
  </si>
  <si>
    <t>3.5</t>
  </si>
  <si>
    <t>3.6</t>
  </si>
  <si>
    <t>витрати на оплату послуг банків та інших установ з приймання і перерахування коштів споживачів</t>
  </si>
  <si>
    <t>4.1</t>
  </si>
  <si>
    <t>4.2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</si>
  <si>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</si>
  <si>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</si>
  <si>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>5.1</t>
  </si>
  <si>
    <t>5.2</t>
  </si>
  <si>
    <t>відповідно до структури тарифів на послуги з централізованого постачання холодної води (з використанням внутрішньобудинкових систем)</t>
  </si>
  <si>
    <t>відповідно до структури тарифів на послуги з централізованого водовідведення (з використанням внутрішньобудинкових систем)</t>
  </si>
  <si>
    <r>
      <t>Тариф на   послуги з централізованого постачання холодної води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</si>
  <si>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r>
      <t>Тариф на   послуги з централізованого  водовідведення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</si>
  <si>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t>Вартість послуги з централізованого  водовідведення (з використанням внутрішньобудинкових систем), тис. грн</t>
  </si>
  <si>
    <t>Частка  компенсації/вилучення витрат на електроенергію, податки та збори, на оплату праці за попередній звітний період з водовідведення</t>
  </si>
  <si>
    <t>податок на прибуток з централізованого водовідведення (з використанням внутрішньобудинкових систем)</t>
  </si>
  <si>
    <t>чистий прибуток з централізованого водовідведення (з використанням внутрішньобудинкових систем)</t>
  </si>
  <si>
    <t>частка податку на прибуток з централізованого  водовідведення</t>
  </si>
  <si>
    <t>частка прибутку з централізованого водовідведення</t>
  </si>
  <si>
    <t>фінансові витрати з централізованого водовідведення (з використанням внутрішньобудинкових систем)</t>
  </si>
  <si>
    <t>частка фінансових витрат на централізоване  водовідведення</t>
  </si>
  <si>
    <t>інші операційні витрати з централізованого водовідведення (з використанням внутрішньобудинкових систем)</t>
  </si>
  <si>
    <t>частка інших операційних витрат на централізоване  водовідведення</t>
  </si>
  <si>
    <t>частка витрат зі збуту на централізоване водовідведення</t>
  </si>
  <si>
    <t>частка адміністративних  витрат на централізоване  водовідведення</t>
  </si>
  <si>
    <t>адміністративні витрати з централізованого водовідведення (з використанням внутрішньобудинкових систем)</t>
  </si>
  <si>
    <t>загальновиробничі витрати з централізованого водовідведення (з використанням внутрішньобудинкових систем)</t>
  </si>
  <si>
    <t>частка загальновиробничих витрат на централізоване  водовідведення</t>
  </si>
  <si>
    <t>частка прямих витрат на централізоване водовідведення</t>
  </si>
  <si>
    <t xml:space="preserve">частка прямих витрат на централізоване водопостачання </t>
  </si>
  <si>
    <t xml:space="preserve">частка загальновиробничих витрат на централізоване водопостачання </t>
  </si>
  <si>
    <t>загальновиробничі витрати з централізованого постачання холодної води (з використанням внутрішньобудинкових систем)</t>
  </si>
  <si>
    <t xml:space="preserve">частка адміністративних  витрат на централізоване водопостачання </t>
  </si>
  <si>
    <t>адміністративні витрати з централізованого постачання холодної води (з використанням внутрішньобудинкових систем)</t>
  </si>
  <si>
    <t xml:space="preserve">частка витрат зі збуту на централізоване водопостачання </t>
  </si>
  <si>
    <t xml:space="preserve">частка фінансових витрат на централізоване водопостачання </t>
  </si>
  <si>
    <t>фінансові витрати з централізованого постачання холодної води (з використанням внутрішньобудинкових систем)</t>
  </si>
  <si>
    <t>частка прибутку з централізованого водопостачання</t>
  </si>
  <si>
    <t xml:space="preserve">частка податку на прибуток з централізованого водопостачання </t>
  </si>
  <si>
    <t>чистий прибуток з централізованого постачання холодної води (з використанням внутрішньобудинкових систем)</t>
  </si>
  <si>
    <t>податок на прибуток з централізованого постачання холодної води (з використанням внутрішньобудинкових систем)</t>
  </si>
  <si>
    <t xml:space="preserve">Частка  компенсації/вилучення витрат на електроенергію, податки та збори, на оплату праці за попередній звітний період з централізованого водопостачання </t>
  </si>
  <si>
    <t>Вартість послуги з централізованого постачання холодної води (з використанням внутрішньобудинкових систем), тис. грн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</si>
  <si>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</si>
  <si>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>План</t>
    </r>
    <r>
      <rPr>
        <sz val="18"/>
        <rFont val="Times New Roman"/>
        <family val="1"/>
      </rPr>
      <t xml:space="preserve"> *</t>
    </r>
  </si>
  <si>
    <r>
      <t xml:space="preserve">*Примітка. Дія тарифу з 25.01.2018 </t>
    </r>
    <r>
      <rPr>
        <sz val="18"/>
        <rFont val="Times New Roman"/>
        <family val="1"/>
      </rPr>
      <t>(Постанова НКРЕКП № 1576 від 28.12.2017 )</t>
    </r>
  </si>
  <si>
    <t>Головний економіст</t>
  </si>
  <si>
    <t>О.В.Калитка</t>
  </si>
  <si>
    <t>за 1 квартал 2020 року</t>
  </si>
  <si>
    <t>Н.І.Кравченко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</si>
</sst>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#,##0.00000"/>
  </numFmts>
  <fonts count="78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0" xfId="53" applyFont="1" applyFill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0" fontId="10" fillId="0" borderId="0" xfId="52" applyFont="1" applyAlignment="1">
      <alignment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3" fillId="0" borderId="0" xfId="52" applyFont="1" applyFill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15" fillId="0" borderId="16" xfId="52" applyFont="1" applyBorder="1" applyAlignment="1">
      <alignment wrapText="1"/>
      <protection/>
    </xf>
    <xf numFmtId="0" fontId="15" fillId="0" borderId="17" xfId="52" applyFont="1" applyBorder="1" applyAlignment="1">
      <alignment horizontal="left" wrapText="1"/>
      <protection/>
    </xf>
    <xf numFmtId="4" fontId="17" fillId="0" borderId="16" xfId="52" applyNumberFormat="1" applyFont="1" applyBorder="1" applyAlignment="1">
      <alignment horizontal="center" vertical="center" wrapText="1"/>
      <protection/>
    </xf>
    <xf numFmtId="4" fontId="17" fillId="0" borderId="17" xfId="52" applyNumberFormat="1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6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165" fontId="3" fillId="33" borderId="19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3" fillId="33" borderId="24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52" applyNumberFormat="1" applyFont="1" applyFill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 wrapText="1"/>
    </xf>
    <xf numFmtId="164" fontId="10" fillId="0" borderId="22" xfId="52" applyNumberFormat="1" applyFont="1" applyBorder="1" applyAlignment="1">
      <alignment horizontal="center" vertical="center" wrapText="1"/>
      <protection/>
    </xf>
    <xf numFmtId="165" fontId="10" fillId="33" borderId="25" xfId="0" applyNumberFormat="1" applyFont="1" applyFill="1" applyBorder="1" applyAlignment="1">
      <alignment horizontal="center" vertical="center" wrapText="1"/>
    </xf>
    <xf numFmtId="164" fontId="3" fillId="0" borderId="22" xfId="52" applyNumberFormat="1" applyFont="1" applyBorder="1" applyAlignment="1">
      <alignment horizontal="center" vertical="center" wrapText="1"/>
      <protection/>
    </xf>
    <xf numFmtId="165" fontId="3" fillId="33" borderId="25" xfId="52" applyNumberFormat="1" applyFont="1" applyFill="1" applyBorder="1" applyAlignment="1">
      <alignment horizontal="center" vertical="center" wrapText="1"/>
      <protection/>
    </xf>
    <xf numFmtId="168" fontId="3" fillId="33" borderId="22" xfId="52" applyNumberFormat="1" applyFont="1" applyFill="1" applyBorder="1" applyAlignment="1">
      <alignment horizontal="center" vertical="center" wrapText="1"/>
      <protection/>
    </xf>
    <xf numFmtId="168" fontId="10" fillId="0" borderId="22" xfId="52" applyNumberFormat="1" applyFont="1" applyBorder="1" applyAlignment="1">
      <alignment horizontal="center" vertical="center" wrapText="1"/>
      <protection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8" fontId="10" fillId="0" borderId="2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10" fillId="33" borderId="22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wrapText="1"/>
      <protection/>
    </xf>
    <xf numFmtId="0" fontId="23" fillId="0" borderId="0" xfId="52" applyFont="1" applyAlignment="1">
      <alignment wrapText="1"/>
      <protection/>
    </xf>
    <xf numFmtId="0" fontId="2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164" fontId="3" fillId="0" borderId="3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10" fillId="0" borderId="30" xfId="52" applyNumberFormat="1" applyFont="1" applyFill="1" applyBorder="1" applyAlignment="1">
      <alignment horizontal="center" vertical="center" wrapText="1"/>
      <protection/>
    </xf>
    <xf numFmtId="165" fontId="3" fillId="0" borderId="19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10" fillId="0" borderId="25" xfId="52" applyFont="1" applyBorder="1" applyAlignment="1">
      <alignment horizontal="center" wrapText="1"/>
      <protection/>
    </xf>
    <xf numFmtId="3" fontId="3" fillId="0" borderId="30" xfId="52" applyNumberFormat="1" applyFont="1" applyFill="1" applyBorder="1" applyAlignment="1">
      <alignment horizontal="center" vertical="center" wrapText="1"/>
      <protection/>
    </xf>
    <xf numFmtId="3" fontId="3" fillId="0" borderId="19" xfId="52" applyNumberFormat="1" applyFont="1" applyFill="1" applyBorder="1" applyAlignment="1">
      <alignment horizontal="center" vertical="center" wrapText="1"/>
      <protection/>
    </xf>
    <xf numFmtId="3" fontId="3" fillId="33" borderId="22" xfId="52" applyNumberFormat="1" applyFont="1" applyFill="1" applyBorder="1" applyAlignment="1">
      <alignment horizontal="center" vertical="center" wrapText="1"/>
      <protection/>
    </xf>
    <xf numFmtId="3" fontId="3" fillId="33" borderId="19" xfId="52" applyNumberFormat="1" applyFont="1" applyFill="1" applyBorder="1" applyAlignment="1">
      <alignment horizontal="center" vertical="center" wrapText="1"/>
      <protection/>
    </xf>
    <xf numFmtId="3" fontId="3" fillId="33" borderId="25" xfId="52" applyNumberFormat="1" applyFont="1" applyFill="1" applyBorder="1" applyAlignment="1">
      <alignment horizontal="center" vertical="center" wrapText="1"/>
      <protection/>
    </xf>
    <xf numFmtId="3" fontId="10" fillId="0" borderId="30" xfId="52" applyNumberFormat="1" applyFont="1" applyFill="1" applyBorder="1" applyAlignment="1">
      <alignment horizontal="center" vertical="center" wrapText="1"/>
      <protection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33" borderId="29" xfId="52" applyNumberFormat="1" applyFont="1" applyFill="1" applyBorder="1" applyAlignment="1">
      <alignment horizontal="center" vertical="center" wrapText="1"/>
      <protection/>
    </xf>
    <xf numFmtId="3" fontId="10" fillId="33" borderId="19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Border="1" applyAlignment="1">
      <alignment horizontal="center" vertical="center" wrapText="1"/>
      <protection/>
    </xf>
    <xf numFmtId="3" fontId="10" fillId="33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52" applyNumberFormat="1" applyFont="1" applyBorder="1" applyAlignment="1">
      <alignment horizontal="center" vertical="center" wrapText="1"/>
      <protection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9" xfId="52" applyNumberFormat="1" applyFont="1" applyBorder="1" applyAlignment="1">
      <alignment horizontal="center" vertical="center" wrapText="1"/>
      <protection/>
    </xf>
    <xf numFmtId="3" fontId="10" fillId="33" borderId="22" xfId="53" applyNumberFormat="1" applyFont="1" applyFill="1" applyBorder="1" applyAlignment="1">
      <alignment horizontal="center" vertical="center" wrapText="1"/>
      <protection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164" fontId="67" fillId="0" borderId="0" xfId="52" applyNumberFormat="1" applyFont="1" applyAlignment="1">
      <alignment horizontal="center" vertical="center" wrapText="1"/>
      <protection/>
    </xf>
    <xf numFmtId="0" fontId="68" fillId="0" borderId="0" xfId="52" applyFont="1" applyAlignment="1">
      <alignment wrapText="1"/>
      <protection/>
    </xf>
    <xf numFmtId="0" fontId="69" fillId="0" borderId="0" xfId="52" applyFont="1" applyAlignment="1">
      <alignment wrapText="1"/>
      <protection/>
    </xf>
    <xf numFmtId="0" fontId="70" fillId="0" borderId="0" xfId="52" applyFont="1" applyFill="1" applyAlignment="1">
      <alignment wrapText="1"/>
      <protection/>
    </xf>
    <xf numFmtId="0" fontId="71" fillId="0" borderId="0" xfId="52" applyFont="1" applyFill="1" applyAlignment="1">
      <alignment wrapText="1"/>
      <protection/>
    </xf>
    <xf numFmtId="0" fontId="72" fillId="33" borderId="0" xfId="55" applyFont="1" applyFill="1" applyBorder="1" applyAlignment="1">
      <alignment vertical="center" wrapText="1"/>
      <protection/>
    </xf>
    <xf numFmtId="0" fontId="73" fillId="0" borderId="0" xfId="52" applyFont="1" applyAlignment="1">
      <alignment horizontal="center" vertical="center" wrapText="1"/>
      <protection/>
    </xf>
    <xf numFmtId="0" fontId="73" fillId="0" borderId="0" xfId="52" applyFont="1" applyAlignment="1">
      <alignment horizontal="center" wrapText="1"/>
      <protection/>
    </xf>
    <xf numFmtId="164" fontId="73" fillId="0" borderId="0" xfId="52" applyNumberFormat="1" applyFont="1" applyAlignment="1">
      <alignment wrapText="1"/>
      <protection/>
    </xf>
    <xf numFmtId="0" fontId="73" fillId="0" borderId="0" xfId="52" applyFont="1" applyAlignment="1">
      <alignment wrapText="1"/>
      <protection/>
    </xf>
    <xf numFmtId="0" fontId="74" fillId="33" borderId="0" xfId="53" applyFont="1" applyFill="1" applyAlignment="1">
      <alignment wrapText="1"/>
      <protection/>
    </xf>
    <xf numFmtId="0" fontId="75" fillId="0" borderId="0" xfId="52" applyFont="1" applyAlignment="1">
      <alignment wrapText="1"/>
      <protection/>
    </xf>
    <xf numFmtId="0" fontId="15" fillId="0" borderId="0" xfId="52" applyFont="1" applyAlignment="1">
      <alignment wrapText="1"/>
      <protection/>
    </xf>
    <xf numFmtId="0" fontId="15" fillId="0" borderId="0" xfId="52" applyFont="1" applyAlignment="1">
      <alignment horizontal="left" wrapText="1"/>
      <protection/>
    </xf>
    <xf numFmtId="0" fontId="16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3" fontId="10" fillId="0" borderId="29" xfId="52" applyNumberFormat="1" applyFont="1" applyFill="1" applyBorder="1" applyAlignment="1">
      <alignment horizontal="center" vertical="center" wrapText="1"/>
      <protection/>
    </xf>
    <xf numFmtId="3" fontId="3" fillId="0" borderId="29" xfId="52" applyNumberFormat="1" applyFont="1" applyFill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3" fontId="3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Fill="1" applyBorder="1" applyAlignment="1">
      <alignment horizontal="center" vertical="center" wrapText="1"/>
      <protection/>
    </xf>
    <xf numFmtId="3" fontId="3" fillId="0" borderId="22" xfId="52" applyNumberFormat="1" applyFont="1" applyFill="1" applyBorder="1" applyAlignment="1">
      <alignment horizontal="center" vertical="center" wrapText="1"/>
      <protection/>
    </xf>
    <xf numFmtId="164" fontId="3" fillId="0" borderId="29" xfId="52" applyNumberFormat="1" applyFont="1" applyFill="1" applyBorder="1" applyAlignment="1">
      <alignment horizontal="center" vertical="center" wrapText="1"/>
      <protection/>
    </xf>
    <xf numFmtId="3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0" fontId="18" fillId="5" borderId="22" xfId="52" applyFont="1" applyFill="1" applyBorder="1" applyAlignment="1">
      <alignment horizontal="center" vertical="center" wrapText="1"/>
      <protection/>
    </xf>
    <xf numFmtId="0" fontId="18" fillId="5" borderId="25" xfId="52" applyFont="1" applyFill="1" applyBorder="1" applyAlignment="1">
      <alignment horizontal="center" vertical="center" wrapText="1"/>
      <protection/>
    </xf>
    <xf numFmtId="0" fontId="20" fillId="5" borderId="23" xfId="52" applyFont="1" applyFill="1" applyBorder="1" applyAlignment="1">
      <alignment horizontal="center" vertical="center" wrapText="1"/>
      <protection/>
    </xf>
    <xf numFmtId="0" fontId="20" fillId="5" borderId="26" xfId="52" applyFont="1" applyFill="1" applyBorder="1" applyAlignment="1">
      <alignment horizontal="center" vertical="center" wrapText="1"/>
      <protection/>
    </xf>
    <xf numFmtId="164" fontId="17" fillId="5" borderId="24" xfId="0" applyNumberFormat="1" applyFont="1" applyFill="1" applyBorder="1" applyAlignment="1">
      <alignment horizontal="center" vertical="center" wrapText="1"/>
    </xf>
    <xf numFmtId="165" fontId="17" fillId="5" borderId="27" xfId="0" applyNumberFormat="1" applyFont="1" applyFill="1" applyBorder="1" applyAlignment="1">
      <alignment horizontal="center" vertical="center" wrapText="1"/>
    </xf>
    <xf numFmtId="3" fontId="17" fillId="5" borderId="22" xfId="0" applyNumberFormat="1" applyFont="1" applyFill="1" applyBorder="1" applyAlignment="1">
      <alignment horizontal="center" vertical="center" wrapText="1"/>
    </xf>
    <xf numFmtId="3" fontId="17" fillId="5" borderId="25" xfId="0" applyNumberFormat="1" applyFont="1" applyFill="1" applyBorder="1" applyAlignment="1">
      <alignment horizontal="center" vertical="center" wrapText="1"/>
    </xf>
    <xf numFmtId="3" fontId="18" fillId="5" borderId="22" xfId="0" applyNumberFormat="1" applyFont="1" applyFill="1" applyBorder="1" applyAlignment="1">
      <alignment horizontal="center" vertical="center" wrapText="1"/>
    </xf>
    <xf numFmtId="3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5" fontId="17" fillId="5" borderId="25" xfId="0" applyNumberFormat="1" applyFont="1" applyFill="1" applyBorder="1" applyAlignment="1">
      <alignment horizontal="center" vertical="center" wrapText="1"/>
    </xf>
    <xf numFmtId="164" fontId="18" fillId="5" borderId="22" xfId="0" applyNumberFormat="1" applyFont="1" applyFill="1" applyBorder="1" applyAlignment="1">
      <alignment horizontal="center" vertical="center" wrapText="1"/>
    </xf>
    <xf numFmtId="165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5" fontId="17" fillId="5" borderId="25" xfId="52" applyNumberFormat="1" applyFont="1" applyFill="1" applyBorder="1" applyAlignment="1">
      <alignment horizontal="center" vertical="center" wrapText="1"/>
      <protection/>
    </xf>
    <xf numFmtId="164" fontId="18" fillId="5" borderId="22" xfId="52" applyNumberFormat="1" applyFont="1" applyFill="1" applyBorder="1" applyAlignment="1">
      <alignment horizontal="center" vertical="center" wrapText="1"/>
      <protection/>
    </xf>
    <xf numFmtId="3" fontId="18" fillId="5" borderId="22" xfId="52" applyNumberFormat="1" applyFont="1" applyFill="1" applyBorder="1" applyAlignment="1">
      <alignment horizontal="center" vertical="center" wrapText="1"/>
      <protection/>
    </xf>
    <xf numFmtId="3" fontId="17" fillId="5" borderId="22" xfId="52" applyNumberFormat="1" applyFont="1" applyFill="1" applyBorder="1" applyAlignment="1">
      <alignment horizontal="center" vertical="center" wrapText="1"/>
      <protection/>
    </xf>
    <xf numFmtId="164" fontId="3" fillId="5" borderId="22" xfId="52" applyNumberFormat="1" applyFont="1" applyFill="1" applyBorder="1" applyAlignment="1">
      <alignment horizontal="center" vertical="center" wrapText="1"/>
      <protection/>
    </xf>
    <xf numFmtId="165" fontId="3" fillId="5" borderId="25" xfId="52" applyNumberFormat="1" applyFont="1" applyFill="1" applyBorder="1" applyAlignment="1">
      <alignment horizontal="center" vertical="center" wrapText="1"/>
      <protection/>
    </xf>
    <xf numFmtId="3" fontId="17" fillId="5" borderId="25" xfId="52" applyNumberFormat="1" applyFont="1" applyFill="1" applyBorder="1" applyAlignment="1">
      <alignment horizontal="center" vertical="center" wrapText="1"/>
      <protection/>
    </xf>
    <xf numFmtId="165" fontId="3" fillId="5" borderId="25" xfId="0" applyNumberFormat="1" applyFont="1" applyFill="1" applyBorder="1" applyAlignment="1">
      <alignment horizontal="center" vertical="center" wrapText="1"/>
    </xf>
    <xf numFmtId="0" fontId="18" fillId="5" borderId="22" xfId="52" applyFont="1" applyFill="1" applyBorder="1" applyAlignment="1">
      <alignment horizontal="center" wrapText="1"/>
      <protection/>
    </xf>
    <xf numFmtId="0" fontId="18" fillId="5" borderId="25" xfId="52" applyFont="1" applyFill="1" applyBorder="1" applyAlignment="1">
      <alignment horizontal="center" wrapText="1"/>
      <protection/>
    </xf>
    <xf numFmtId="165" fontId="73" fillId="0" borderId="0" xfId="52" applyNumberFormat="1" applyFont="1" applyAlignment="1">
      <alignment wrapText="1"/>
      <protection/>
    </xf>
    <xf numFmtId="165" fontId="3" fillId="33" borderId="34" xfId="52" applyNumberFormat="1" applyFont="1" applyFill="1" applyBorder="1" applyAlignment="1">
      <alignment horizontal="center" vertical="center" wrapText="1"/>
      <protection/>
    </xf>
    <xf numFmtId="168" fontId="10" fillId="33" borderId="29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left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35" xfId="52" applyNumberFormat="1" applyFont="1" applyBorder="1" applyAlignment="1">
      <alignment horizontal="center" vertical="center" wrapText="1"/>
      <protection/>
    </xf>
    <xf numFmtId="164" fontId="0" fillId="0" borderId="36" xfId="0" applyNumberFormat="1" applyBorder="1" applyAlignment="1">
      <alignment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4" fontId="17" fillId="5" borderId="25" xfId="52" applyNumberFormat="1" applyFont="1" applyFill="1" applyBorder="1" applyAlignment="1">
      <alignment horizontal="center" vertical="center" wrapText="1"/>
      <protection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3" fillId="0" borderId="22" xfId="52" applyNumberFormat="1" applyFont="1" applyFill="1" applyBorder="1" applyAlignment="1">
      <alignment horizontal="center" vertical="center" wrapText="1"/>
      <protection/>
    </xf>
    <xf numFmtId="4" fontId="76" fillId="33" borderId="22" xfId="52" applyNumberFormat="1" applyFont="1" applyFill="1" applyBorder="1" applyAlignment="1">
      <alignment horizontal="center" vertical="center" wrapText="1"/>
      <protection/>
    </xf>
    <xf numFmtId="4" fontId="76" fillId="33" borderId="19" xfId="52" applyNumberFormat="1" applyFont="1" applyFill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center" vertical="center" wrapText="1"/>
      <protection/>
    </xf>
    <xf numFmtId="0" fontId="17" fillId="5" borderId="44" xfId="52" applyFont="1" applyFill="1" applyBorder="1" applyAlignment="1">
      <alignment horizontal="center" vertical="center" wrapText="1"/>
      <protection/>
    </xf>
    <xf numFmtId="0" fontId="17" fillId="5" borderId="45" xfId="52" applyFont="1" applyFill="1" applyBorder="1" applyAlignment="1">
      <alignment horizontal="center" vertical="center" wrapText="1"/>
      <protection/>
    </xf>
    <xf numFmtId="0" fontId="17" fillId="5" borderId="24" xfId="52" applyFont="1" applyFill="1" applyBorder="1" applyAlignment="1">
      <alignment horizontal="center" vertical="center" wrapText="1"/>
      <protection/>
    </xf>
    <xf numFmtId="0" fontId="17" fillId="5" borderId="27" xfId="52" applyFont="1" applyFill="1" applyBorder="1" applyAlignment="1">
      <alignment horizontal="center" vertical="center" wrapText="1"/>
      <protection/>
    </xf>
    <xf numFmtId="164" fontId="3" fillId="0" borderId="22" xfId="52" applyNumberFormat="1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/>
    </xf>
    <xf numFmtId="4" fontId="76" fillId="33" borderId="25" xfId="52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5" borderId="23" xfId="52" applyNumberFormat="1" applyFont="1" applyFill="1" applyBorder="1" applyAlignment="1">
      <alignment horizontal="center" vertical="center" wrapText="1"/>
      <protection/>
    </xf>
    <xf numFmtId="4" fontId="17" fillId="5" borderId="26" xfId="52" applyNumberFormat="1" applyFont="1" applyFill="1" applyBorder="1" applyAlignment="1">
      <alignment horizontal="center" vertical="center" wrapText="1"/>
      <protection/>
    </xf>
    <xf numFmtId="164" fontId="3" fillId="0" borderId="31" xfId="52" applyNumberFormat="1" applyFont="1" applyFill="1" applyBorder="1" applyAlignment="1">
      <alignment horizontal="center" vertical="center" wrapText="1"/>
      <protection/>
    </xf>
    <xf numFmtId="164" fontId="3" fillId="0" borderId="20" xfId="52" applyNumberFormat="1" applyFont="1" applyFill="1" applyBorder="1" applyAlignment="1">
      <alignment horizontal="center" vertical="center" wrapText="1"/>
      <protection/>
    </xf>
    <xf numFmtId="4" fontId="17" fillId="5" borderId="22" xfId="52" applyNumberFormat="1" applyFont="1" applyFill="1" applyBorder="1" applyAlignment="1">
      <alignment horizontal="center" vertical="center" wrapText="1"/>
      <protection/>
    </xf>
    <xf numFmtId="4" fontId="17" fillId="5" borderId="25" xfId="52" applyNumberFormat="1" applyFont="1" applyFill="1" applyBorder="1" applyAlignment="1">
      <alignment horizontal="center" vertical="center" wrapText="1"/>
      <protection/>
    </xf>
    <xf numFmtId="4" fontId="76" fillId="0" borderId="30" xfId="52" applyNumberFormat="1" applyFont="1" applyFill="1" applyBorder="1" applyAlignment="1">
      <alignment horizontal="center" vertical="center" wrapText="1"/>
      <protection/>
    </xf>
    <xf numFmtId="4" fontId="76" fillId="0" borderId="1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19" xfId="52" applyNumberFormat="1" applyFont="1" applyFill="1" applyBorder="1" applyAlignment="1">
      <alignment horizontal="center" vertical="center" wrapText="1"/>
      <protection/>
    </xf>
    <xf numFmtId="4" fontId="76" fillId="33" borderId="30" xfId="52" applyNumberFormat="1" applyFont="1" applyFill="1" applyBorder="1" applyAlignment="1">
      <alignment horizontal="center" vertical="center" wrapText="1"/>
      <protection/>
    </xf>
    <xf numFmtId="4" fontId="76" fillId="33" borderId="29" xfId="52" applyNumberFormat="1" applyFont="1" applyFill="1" applyBorder="1" applyAlignment="1">
      <alignment horizontal="center" vertical="center" wrapText="1"/>
      <protection/>
    </xf>
    <xf numFmtId="164" fontId="76" fillId="0" borderId="22" xfId="52" applyNumberFormat="1" applyFont="1" applyBorder="1" applyAlignment="1">
      <alignment horizontal="center" vertical="center" wrapText="1"/>
      <protection/>
    </xf>
    <xf numFmtId="0" fontId="77" fillId="0" borderId="25" xfId="0" applyFont="1" applyBorder="1" applyAlignment="1">
      <alignment horizontal="center" vertical="center"/>
    </xf>
    <xf numFmtId="164" fontId="3" fillId="33" borderId="31" xfId="52" applyNumberFormat="1" applyFont="1" applyFill="1" applyBorder="1" applyAlignment="1">
      <alignment horizontal="center" vertical="center" wrapText="1"/>
      <protection/>
    </xf>
    <xf numFmtId="164" fontId="3" fillId="33" borderId="20" xfId="52" applyNumberFormat="1" applyFont="1" applyFill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164" fontId="3" fillId="0" borderId="26" xfId="52" applyNumberFormat="1" applyFont="1" applyBorder="1" applyAlignment="1">
      <alignment horizontal="center" vertical="center" wrapText="1"/>
      <protection/>
    </xf>
    <xf numFmtId="164" fontId="3" fillId="33" borderId="30" xfId="52" applyNumberFormat="1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view="pageBreakPreview" zoomScale="61" zoomScaleSheetLayoutView="61" workbookViewId="0" topLeftCell="A46">
      <selection activeCell="E49" sqref="E49:J49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38" customWidth="1"/>
    <col min="4" max="4" width="14.57421875" style="42" customWidth="1"/>
    <col min="5" max="5" width="19.421875" style="73" customWidth="1" collapsed="1"/>
    <col min="6" max="6" width="14.57421875" style="73" customWidth="1"/>
    <col min="7" max="7" width="19.421875" style="7" customWidth="1"/>
    <col min="8" max="8" width="14.7109375" style="7" customWidth="1"/>
    <col min="9" max="9" width="19.421875" style="24" customWidth="1"/>
    <col min="10" max="10" width="15.421875" style="7" customWidth="1"/>
    <col min="11" max="11" width="17.421875" style="115" customWidth="1"/>
    <col min="12" max="12" width="13.8515625" style="7" customWidth="1"/>
    <col min="13" max="16384" width="9.140625" style="7" customWidth="1"/>
  </cols>
  <sheetData>
    <row r="1" ht="3" customHeight="1">
      <c r="D1" s="39"/>
    </row>
    <row r="2" spans="1:11" s="8" customFormat="1" ht="27.75" customHeight="1">
      <c r="A2" s="196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16"/>
    </row>
    <row r="3" spans="1:11" s="9" customFormat="1" ht="60.75" customHeight="1">
      <c r="A3" s="208" t="s">
        <v>76</v>
      </c>
      <c r="B3" s="208"/>
      <c r="C3" s="208"/>
      <c r="D3" s="208"/>
      <c r="E3" s="208"/>
      <c r="F3" s="208"/>
      <c r="G3" s="208"/>
      <c r="H3" s="208"/>
      <c r="I3" s="208"/>
      <c r="J3" s="208"/>
      <c r="K3" s="117"/>
    </row>
    <row r="4" spans="1:11" s="35" customFormat="1" ht="27.75" customHeight="1">
      <c r="A4" s="206" t="s">
        <v>65</v>
      </c>
      <c r="B4" s="206"/>
      <c r="C4" s="206"/>
      <c r="D4" s="206"/>
      <c r="E4" s="206"/>
      <c r="F4" s="206"/>
      <c r="G4" s="206"/>
      <c r="H4" s="206"/>
      <c r="I4" s="206"/>
      <c r="J4" s="206"/>
      <c r="K4" s="118"/>
    </row>
    <row r="5" spans="1:13" s="10" customFormat="1" ht="24.75" customHeight="1">
      <c r="A5" s="207" t="s">
        <v>63</v>
      </c>
      <c r="B5" s="207"/>
      <c r="C5" s="207"/>
      <c r="D5" s="207"/>
      <c r="E5" s="207"/>
      <c r="F5" s="207"/>
      <c r="G5" s="207"/>
      <c r="H5" s="207"/>
      <c r="I5" s="207"/>
      <c r="J5" s="207"/>
      <c r="K5" s="119"/>
      <c r="L5" s="23"/>
      <c r="M5" s="23"/>
    </row>
    <row r="6" spans="1:13" s="10" customFormat="1" ht="27.75" customHeight="1">
      <c r="A6" s="207" t="s">
        <v>115</v>
      </c>
      <c r="B6" s="207"/>
      <c r="C6" s="207"/>
      <c r="D6" s="207"/>
      <c r="E6" s="207"/>
      <c r="F6" s="207"/>
      <c r="G6" s="207"/>
      <c r="H6" s="207"/>
      <c r="I6" s="207"/>
      <c r="J6" s="207"/>
      <c r="K6" s="119"/>
      <c r="L6" s="23"/>
      <c r="M6" s="23"/>
    </row>
    <row r="7" spans="1:11" s="8" customFormat="1" ht="23.25" customHeight="1" thickBot="1">
      <c r="A7" s="1"/>
      <c r="B7" s="1"/>
      <c r="C7" s="44"/>
      <c r="D7" s="43"/>
      <c r="E7" s="74"/>
      <c r="F7" s="74"/>
      <c r="I7" s="25"/>
      <c r="J7" s="2" t="s">
        <v>62</v>
      </c>
      <c r="K7" s="116"/>
    </row>
    <row r="8" spans="1:11" s="11" customFormat="1" ht="25.5" customHeight="1">
      <c r="A8" s="180" t="s">
        <v>0</v>
      </c>
      <c r="B8" s="181" t="s">
        <v>1</v>
      </c>
      <c r="C8" s="199" t="s">
        <v>61</v>
      </c>
      <c r="D8" s="200"/>
      <c r="E8" s="180" t="str">
        <f>A6</f>
        <v>за 1 квартал 2020 року</v>
      </c>
      <c r="F8" s="181"/>
      <c r="G8" s="181"/>
      <c r="H8" s="181"/>
      <c r="I8" s="181"/>
      <c r="J8" s="182"/>
      <c r="K8" s="120"/>
    </row>
    <row r="9" spans="1:11" s="11" customFormat="1" ht="46.5" customHeight="1">
      <c r="A9" s="209"/>
      <c r="B9" s="183"/>
      <c r="C9" s="201"/>
      <c r="D9" s="202"/>
      <c r="E9" s="197" t="s">
        <v>111</v>
      </c>
      <c r="F9" s="198"/>
      <c r="G9" s="183" t="s">
        <v>55</v>
      </c>
      <c r="H9" s="183"/>
      <c r="I9" s="183" t="s">
        <v>57</v>
      </c>
      <c r="J9" s="184"/>
      <c r="K9" s="120"/>
    </row>
    <row r="10" spans="1:12" s="11" customFormat="1" ht="29.25" customHeight="1">
      <c r="A10" s="209"/>
      <c r="B10" s="183"/>
      <c r="C10" s="145" t="s">
        <v>53</v>
      </c>
      <c r="D10" s="146" t="s">
        <v>110</v>
      </c>
      <c r="E10" s="75" t="s">
        <v>54</v>
      </c>
      <c r="F10" s="76" t="s">
        <v>49</v>
      </c>
      <c r="G10" s="51" t="s">
        <v>56</v>
      </c>
      <c r="H10" s="45" t="s">
        <v>49</v>
      </c>
      <c r="I10" s="51" t="s">
        <v>56</v>
      </c>
      <c r="J10" s="56" t="s">
        <v>49</v>
      </c>
      <c r="K10" s="120"/>
      <c r="L10" s="12"/>
    </row>
    <row r="11" spans="1:11" s="12" customFormat="1" ht="20.25" customHeight="1" thickBot="1">
      <c r="A11" s="33">
        <v>1</v>
      </c>
      <c r="B11" s="34">
        <v>2</v>
      </c>
      <c r="C11" s="147">
        <v>3</v>
      </c>
      <c r="D11" s="148">
        <v>4</v>
      </c>
      <c r="E11" s="77">
        <v>5</v>
      </c>
      <c r="F11" s="78">
        <v>6</v>
      </c>
      <c r="G11" s="52">
        <v>7</v>
      </c>
      <c r="H11" s="46">
        <v>8</v>
      </c>
      <c r="I11" s="52">
        <v>9</v>
      </c>
      <c r="J11" s="57">
        <v>10</v>
      </c>
      <c r="K11" s="121"/>
    </row>
    <row r="12" spans="1:12" s="13" customFormat="1" ht="26.25" customHeight="1">
      <c r="A12" s="31">
        <v>1</v>
      </c>
      <c r="B12" s="32" t="s">
        <v>42</v>
      </c>
      <c r="C12" s="149">
        <f aca="true" t="shared" si="0" ref="C12:H12">C13+C16+C17+C22</f>
        <v>38326.028</v>
      </c>
      <c r="D12" s="150">
        <f t="shared" si="0"/>
        <v>14.201926148259314</v>
      </c>
      <c r="E12" s="79">
        <f>E13+E16+E17+E22</f>
        <v>9581.571</v>
      </c>
      <c r="F12" s="80">
        <f t="shared" si="0"/>
        <v>14.20192628363326</v>
      </c>
      <c r="G12" s="66">
        <f>G13+G16+G17+G22</f>
        <v>7137.443</v>
      </c>
      <c r="H12" s="47">
        <f t="shared" si="0"/>
        <v>23.191738313869994</v>
      </c>
      <c r="I12" s="53">
        <f>I13+I16+I17+I22</f>
        <v>-2444.1279999999997</v>
      </c>
      <c r="J12" s="58">
        <f>J13+J16+J17+J22</f>
        <v>8.989812030236735</v>
      </c>
      <c r="K12" s="122">
        <f>G12-E12</f>
        <v>-2444.1279999999997</v>
      </c>
      <c r="L12" s="170">
        <f>H12-F12</f>
        <v>8.989812030236735</v>
      </c>
    </row>
    <row r="13" spans="1:11" s="13" customFormat="1" ht="27.75" customHeight="1">
      <c r="A13" s="17" t="s">
        <v>2</v>
      </c>
      <c r="B13" s="4" t="s">
        <v>43</v>
      </c>
      <c r="C13" s="151">
        <f aca="true" t="shared" si="1" ref="C13:J13">C14+C15</f>
        <v>0</v>
      </c>
      <c r="D13" s="152">
        <f t="shared" si="1"/>
        <v>0</v>
      </c>
      <c r="E13" s="110">
        <f t="shared" si="1"/>
        <v>0</v>
      </c>
      <c r="F13" s="103">
        <f t="shared" si="1"/>
        <v>0</v>
      </c>
      <c r="G13" s="111">
        <f t="shared" si="1"/>
        <v>0</v>
      </c>
      <c r="H13" s="105">
        <f t="shared" si="1"/>
        <v>0</v>
      </c>
      <c r="I13" s="112">
        <f t="shared" si="1"/>
        <v>0</v>
      </c>
      <c r="J13" s="106">
        <f t="shared" si="1"/>
        <v>0</v>
      </c>
      <c r="K13" s="123"/>
    </row>
    <row r="14" spans="1:11" s="13" customFormat="1" ht="26.25" customHeight="1">
      <c r="A14" s="18" t="s">
        <v>3</v>
      </c>
      <c r="B14" s="3" t="s">
        <v>4</v>
      </c>
      <c r="C14" s="153">
        <v>0</v>
      </c>
      <c r="D14" s="154">
        <f>C14/$C$50</f>
        <v>0</v>
      </c>
      <c r="E14" s="107">
        <v>0</v>
      </c>
      <c r="F14" s="98">
        <f>E14/$E$50</f>
        <v>0</v>
      </c>
      <c r="G14" s="113">
        <v>0</v>
      </c>
      <c r="H14" s="100">
        <f>G14/$G$50</f>
        <v>0</v>
      </c>
      <c r="I14" s="101">
        <f>G14-E14</f>
        <v>0</v>
      </c>
      <c r="J14" s="102">
        <f>H14-F14</f>
        <v>0</v>
      </c>
      <c r="K14" s="123"/>
    </row>
    <row r="15" spans="1:11" s="13" customFormat="1" ht="27" customHeight="1">
      <c r="A15" s="18" t="s">
        <v>5</v>
      </c>
      <c r="B15" s="3" t="s">
        <v>66</v>
      </c>
      <c r="C15" s="153">
        <v>0</v>
      </c>
      <c r="D15" s="154">
        <f>C15/$C$50</f>
        <v>0</v>
      </c>
      <c r="E15" s="107">
        <v>0</v>
      </c>
      <c r="F15" s="98">
        <f>E15/$E$50</f>
        <v>0</v>
      </c>
      <c r="G15" s="113">
        <v>0</v>
      </c>
      <c r="H15" s="100">
        <f>G15/$G$50</f>
        <v>0</v>
      </c>
      <c r="I15" s="101">
        <f>G15-E15</f>
        <v>0</v>
      </c>
      <c r="J15" s="102">
        <f>H15-F15</f>
        <v>0</v>
      </c>
      <c r="K15" s="123"/>
    </row>
    <row r="16" spans="1:11" s="13" customFormat="1" ht="26.25" customHeight="1">
      <c r="A16" s="17" t="s">
        <v>6</v>
      </c>
      <c r="B16" s="4" t="s">
        <v>7</v>
      </c>
      <c r="C16" s="151">
        <v>0</v>
      </c>
      <c r="D16" s="152">
        <f>C16/$C$50</f>
        <v>0</v>
      </c>
      <c r="E16" s="110">
        <v>0</v>
      </c>
      <c r="F16" s="103">
        <f>E16/$E$50</f>
        <v>0</v>
      </c>
      <c r="G16" s="111">
        <v>0</v>
      </c>
      <c r="H16" s="105">
        <f>G16/$G$50</f>
        <v>0</v>
      </c>
      <c r="I16" s="104">
        <f>G16-E16</f>
        <v>0</v>
      </c>
      <c r="J16" s="106">
        <f aca="true" t="shared" si="2" ref="J16:J40">H16-F16</f>
        <v>0</v>
      </c>
      <c r="K16" s="123"/>
    </row>
    <row r="17" spans="1:12" s="13" customFormat="1" ht="29.25" customHeight="1">
      <c r="A17" s="17" t="s">
        <v>8</v>
      </c>
      <c r="B17" s="4" t="s">
        <v>44</v>
      </c>
      <c r="C17" s="155">
        <f aca="true" t="shared" si="3" ref="C17:J17">C18+C19+C20+C21</f>
        <v>29525.237</v>
      </c>
      <c r="D17" s="156">
        <f t="shared" si="3"/>
        <v>10.940743334630278</v>
      </c>
      <c r="E17" s="67">
        <f>E18+E19+E20+E21</f>
        <v>7381.359</v>
      </c>
      <c r="F17" s="82">
        <f t="shared" si="3"/>
        <v>10.940744100422876</v>
      </c>
      <c r="G17" s="67">
        <f>G18+G19+G20+G21</f>
        <v>5367.649</v>
      </c>
      <c r="H17" s="48">
        <f t="shared" si="3"/>
        <v>17.44113556755633</v>
      </c>
      <c r="I17" s="54">
        <f t="shared" si="3"/>
        <v>-2013.71</v>
      </c>
      <c r="J17" s="59">
        <f t="shared" si="3"/>
        <v>6.500391467133454</v>
      </c>
      <c r="K17" s="122">
        <f>G17-E17</f>
        <v>-2013.71</v>
      </c>
      <c r="L17" s="170">
        <f>H17-F17</f>
        <v>6.500391467133454</v>
      </c>
    </row>
    <row r="18" spans="1:11" s="13" customFormat="1" ht="25.5" customHeight="1">
      <c r="A18" s="18" t="s">
        <v>9</v>
      </c>
      <c r="B18" s="3" t="s">
        <v>96</v>
      </c>
      <c r="C18" s="157">
        <v>29525.237</v>
      </c>
      <c r="D18" s="158">
        <f>C18/$C$50</f>
        <v>10.940743334630278</v>
      </c>
      <c r="E18" s="83">
        <v>7381.359</v>
      </c>
      <c r="F18" s="84">
        <f>E18/$E$50</f>
        <v>10.940744100422876</v>
      </c>
      <c r="G18" s="68">
        <v>5367.649</v>
      </c>
      <c r="H18" s="49">
        <f>G18/$G$50</f>
        <v>17.44113556755633</v>
      </c>
      <c r="I18" s="60">
        <f>G18-E18</f>
        <v>-2013.71</v>
      </c>
      <c r="J18" s="61">
        <f t="shared" si="2"/>
        <v>6.500391467133454</v>
      </c>
      <c r="K18" s="123"/>
    </row>
    <row r="19" spans="1:11" s="13" customFormat="1" ht="48.75" customHeight="1">
      <c r="A19" s="18" t="s">
        <v>10</v>
      </c>
      <c r="B19" s="3" t="s">
        <v>52</v>
      </c>
      <c r="C19" s="153">
        <v>0</v>
      </c>
      <c r="D19" s="154">
        <f>C19/$C$50</f>
        <v>0</v>
      </c>
      <c r="E19" s="107">
        <v>0</v>
      </c>
      <c r="F19" s="98">
        <f>E19/$E$50</f>
        <v>0</v>
      </c>
      <c r="G19" s="108">
        <v>0</v>
      </c>
      <c r="H19" s="100">
        <f>G19/$G$50</f>
        <v>0</v>
      </c>
      <c r="I19" s="101">
        <f>G19-E19</f>
        <v>0</v>
      </c>
      <c r="J19" s="102">
        <f t="shared" si="2"/>
        <v>0</v>
      </c>
      <c r="K19" s="123"/>
    </row>
    <row r="20" spans="1:11" s="14" customFormat="1" ht="27.75" customHeight="1">
      <c r="A20" s="19" t="s">
        <v>41</v>
      </c>
      <c r="B20" s="3" t="s">
        <v>11</v>
      </c>
      <c r="C20" s="153">
        <v>0</v>
      </c>
      <c r="D20" s="154">
        <f>C20/$C$50</f>
        <v>0</v>
      </c>
      <c r="E20" s="107">
        <v>0</v>
      </c>
      <c r="F20" s="98">
        <f>E20/$E$50</f>
        <v>0</v>
      </c>
      <c r="G20" s="109">
        <v>0</v>
      </c>
      <c r="H20" s="100">
        <f>G20/$G$50</f>
        <v>0</v>
      </c>
      <c r="I20" s="101">
        <f>G20-E20</f>
        <v>0</v>
      </c>
      <c r="J20" s="102">
        <f t="shared" si="2"/>
        <v>0</v>
      </c>
      <c r="K20" s="124"/>
    </row>
    <row r="21" spans="1:11" s="13" customFormat="1" ht="27.75" customHeight="1">
      <c r="A21" s="18" t="s">
        <v>12</v>
      </c>
      <c r="B21" s="3" t="s">
        <v>13</v>
      </c>
      <c r="C21" s="153">
        <v>0</v>
      </c>
      <c r="D21" s="154">
        <f>C21/$C$50</f>
        <v>0</v>
      </c>
      <c r="E21" s="107">
        <v>0</v>
      </c>
      <c r="F21" s="98">
        <f>E21/$E$50</f>
        <v>0</v>
      </c>
      <c r="G21" s="101">
        <v>0</v>
      </c>
      <c r="H21" s="100">
        <f>G21/$G$50</f>
        <v>0</v>
      </c>
      <c r="I21" s="101">
        <f>G21-E21</f>
        <v>0</v>
      </c>
      <c r="J21" s="102">
        <f t="shared" si="2"/>
        <v>0</v>
      </c>
      <c r="K21" s="123"/>
    </row>
    <row r="22" spans="1:12" s="13" customFormat="1" ht="25.5" customHeight="1">
      <c r="A22" s="17" t="s">
        <v>14</v>
      </c>
      <c r="B22" s="4" t="s">
        <v>45</v>
      </c>
      <c r="C22" s="159">
        <f aca="true" t="shared" si="4" ref="C22:J22">SUM(C23:C24)</f>
        <v>8800.791</v>
      </c>
      <c r="D22" s="160">
        <f t="shared" si="4"/>
        <v>3.2611828136290364</v>
      </c>
      <c r="E22" s="85">
        <f t="shared" si="4"/>
        <v>2200.212</v>
      </c>
      <c r="F22" s="69">
        <f t="shared" si="4"/>
        <v>3.2611821832103836</v>
      </c>
      <c r="G22" s="64">
        <f>SUM(G23:G24)</f>
        <v>1769.794</v>
      </c>
      <c r="H22" s="50">
        <f t="shared" si="4"/>
        <v>5.750602746313663</v>
      </c>
      <c r="I22" s="55">
        <f t="shared" si="4"/>
        <v>-430.4179999999999</v>
      </c>
      <c r="J22" s="63">
        <f t="shared" si="4"/>
        <v>2.4894205631032795</v>
      </c>
      <c r="K22" s="122">
        <f>G22-E22</f>
        <v>-430.4179999999999</v>
      </c>
      <c r="L22" s="170">
        <f>H22-F22</f>
        <v>2.4894205631032795</v>
      </c>
    </row>
    <row r="23" spans="1:11" s="13" customFormat="1" ht="46.5" customHeight="1">
      <c r="A23" s="18" t="s">
        <v>15</v>
      </c>
      <c r="B23" s="3" t="s">
        <v>97</v>
      </c>
      <c r="C23" s="161">
        <v>8800.791</v>
      </c>
      <c r="D23" s="158">
        <f>C23/$C$50</f>
        <v>3.2611828136290364</v>
      </c>
      <c r="E23" s="86">
        <v>2200.212</v>
      </c>
      <c r="F23" s="84">
        <f>E23/$E$50</f>
        <v>3.2611821832103836</v>
      </c>
      <c r="G23" s="65">
        <v>1769.794</v>
      </c>
      <c r="H23" s="49">
        <f>G23/$G$50</f>
        <v>5.750602746313663</v>
      </c>
      <c r="I23" s="60">
        <f>G23-E23</f>
        <v>-430.4179999999999</v>
      </c>
      <c r="J23" s="61">
        <f t="shared" si="2"/>
        <v>2.4894205631032795</v>
      </c>
      <c r="K23" s="123"/>
    </row>
    <row r="24" spans="1:11" s="13" customFormat="1" ht="45" customHeight="1">
      <c r="A24" s="18" t="s">
        <v>17</v>
      </c>
      <c r="B24" s="30" t="s">
        <v>98</v>
      </c>
      <c r="C24" s="162">
        <v>0</v>
      </c>
      <c r="D24" s="154">
        <f>C24/$C$50</f>
        <v>0</v>
      </c>
      <c r="E24" s="97">
        <v>0</v>
      </c>
      <c r="F24" s="98">
        <f>E24/$E$50</f>
        <v>0</v>
      </c>
      <c r="G24" s="101">
        <v>0</v>
      </c>
      <c r="H24" s="100">
        <f>G24/$G$50</f>
        <v>0</v>
      </c>
      <c r="I24" s="101">
        <f>G24-E24</f>
        <v>0</v>
      </c>
      <c r="J24" s="102">
        <f t="shared" si="2"/>
        <v>0</v>
      </c>
      <c r="K24" s="123"/>
    </row>
    <row r="25" spans="1:12" s="13" customFormat="1" ht="25.5" customHeight="1">
      <c r="A25" s="17" t="s">
        <v>19</v>
      </c>
      <c r="B25" s="4" t="s">
        <v>46</v>
      </c>
      <c r="C25" s="159">
        <f aca="true" t="shared" si="5" ref="C25:J25">SUM(C26:C27)</f>
        <v>1253.113</v>
      </c>
      <c r="D25" s="160">
        <f t="shared" si="5"/>
        <v>0.46434809997591386</v>
      </c>
      <c r="E25" s="85">
        <f t="shared" si="5"/>
        <v>313.281</v>
      </c>
      <c r="F25" s="69">
        <f t="shared" si="5"/>
        <v>0.4643490788789136</v>
      </c>
      <c r="G25" s="64">
        <f>SUM(G26:G27)</f>
        <v>317.849</v>
      </c>
      <c r="H25" s="50">
        <f t="shared" si="5"/>
        <v>1.03278874960196</v>
      </c>
      <c r="I25" s="55">
        <f t="shared" si="5"/>
        <v>4.567999999999984</v>
      </c>
      <c r="J25" s="63">
        <f t="shared" si="5"/>
        <v>0.5684396707230466</v>
      </c>
      <c r="K25" s="122">
        <f>G25-E25</f>
        <v>4.567999999999984</v>
      </c>
      <c r="L25" s="170">
        <f>H25-F25</f>
        <v>0.5684396707230466</v>
      </c>
    </row>
    <row r="26" spans="1:11" s="13" customFormat="1" ht="47.25" customHeight="1">
      <c r="A26" s="18" t="s">
        <v>20</v>
      </c>
      <c r="B26" s="3" t="s">
        <v>99</v>
      </c>
      <c r="C26" s="161">
        <v>1253.113</v>
      </c>
      <c r="D26" s="158">
        <f>C26/$C$50</f>
        <v>0.46434809997591386</v>
      </c>
      <c r="E26" s="86">
        <v>313.281</v>
      </c>
      <c r="F26" s="84">
        <f>E26/$E$50</f>
        <v>0.4643490788789136</v>
      </c>
      <c r="G26" s="68">
        <v>317.849</v>
      </c>
      <c r="H26" s="49">
        <f>G26/$G$50</f>
        <v>1.03278874960196</v>
      </c>
      <c r="I26" s="60">
        <f>G26-E26</f>
        <v>4.567999999999984</v>
      </c>
      <c r="J26" s="61">
        <f t="shared" si="2"/>
        <v>0.5684396707230466</v>
      </c>
      <c r="K26" s="123"/>
    </row>
    <row r="27" spans="1:11" s="13" customFormat="1" ht="47.25" customHeight="1">
      <c r="A27" s="18" t="s">
        <v>21</v>
      </c>
      <c r="B27" s="30" t="s">
        <v>100</v>
      </c>
      <c r="C27" s="162">
        <v>0</v>
      </c>
      <c r="D27" s="154">
        <f>C27/$C$50</f>
        <v>0</v>
      </c>
      <c r="E27" s="97">
        <v>0</v>
      </c>
      <c r="F27" s="98">
        <f>E27/$E$50</f>
        <v>0</v>
      </c>
      <c r="G27" s="108">
        <v>0</v>
      </c>
      <c r="H27" s="100">
        <f>G27/$G$50</f>
        <v>0</v>
      </c>
      <c r="I27" s="101">
        <f>G27-E27</f>
        <v>0</v>
      </c>
      <c r="J27" s="102">
        <f t="shared" si="2"/>
        <v>0</v>
      </c>
      <c r="K27" s="123"/>
    </row>
    <row r="28" spans="1:12" s="13" customFormat="1" ht="27.75" customHeight="1">
      <c r="A28" s="17" t="s">
        <v>22</v>
      </c>
      <c r="B28" s="4" t="s">
        <v>47</v>
      </c>
      <c r="C28" s="159">
        <f aca="true" t="shared" si="6" ref="C28:J28">SUM(C29:C34)</f>
        <v>1994.4640000000002</v>
      </c>
      <c r="D28" s="160">
        <f t="shared" si="6"/>
        <v>0.7390599003205307</v>
      </c>
      <c r="E28" s="85">
        <f t="shared" si="6"/>
        <v>498.61815999999993</v>
      </c>
      <c r="F28" s="69">
        <f t="shared" si="6"/>
        <v>0.7390581724020886</v>
      </c>
      <c r="G28" s="144">
        <f t="shared" si="6"/>
        <v>345.64</v>
      </c>
      <c r="H28" s="171">
        <f t="shared" si="6"/>
        <v>1.123090220237979</v>
      </c>
      <c r="I28" s="55">
        <f t="shared" si="6"/>
        <v>-152.97815999999997</v>
      </c>
      <c r="J28" s="63">
        <f t="shared" si="6"/>
        <v>0.38403204783589057</v>
      </c>
      <c r="K28" s="122">
        <f>G28-E28</f>
        <v>-152.97815999999995</v>
      </c>
      <c r="L28" s="170">
        <f>H28-F28</f>
        <v>0.3840320478358905</v>
      </c>
    </row>
    <row r="29" spans="1:11" s="13" customFormat="1" ht="25.5" customHeight="1">
      <c r="A29" s="18" t="s">
        <v>23</v>
      </c>
      <c r="B29" s="3" t="s">
        <v>101</v>
      </c>
      <c r="C29" s="161">
        <v>928.072</v>
      </c>
      <c r="D29" s="158">
        <f aca="true" t="shared" si="7" ref="D29:D40">C29/$C$50</f>
        <v>0.3439023215311359</v>
      </c>
      <c r="E29" s="86">
        <v>232.02</v>
      </c>
      <c r="F29" s="84">
        <f aca="true" t="shared" si="8" ref="F29:F34">E29/$E$50</f>
        <v>0.34390299214279046</v>
      </c>
      <c r="G29" s="172">
        <v>232.812</v>
      </c>
      <c r="H29" s="49">
        <f>G29/$G$50</f>
        <v>0.7564774920554462</v>
      </c>
      <c r="I29" s="60">
        <f>G29-E29</f>
        <v>0.7920000000000016</v>
      </c>
      <c r="J29" s="61">
        <f>H29-F29</f>
        <v>0.41257449991265577</v>
      </c>
      <c r="K29" s="123"/>
    </row>
    <row r="30" spans="1:11" s="13" customFormat="1" ht="25.5" customHeight="1">
      <c r="A30" s="18" t="s">
        <v>24</v>
      </c>
      <c r="B30" s="3" t="s">
        <v>16</v>
      </c>
      <c r="C30" s="161">
        <v>685.368</v>
      </c>
      <c r="D30" s="158">
        <f t="shared" si="7"/>
        <v>0.2539669834917459</v>
      </c>
      <c r="E30" s="86">
        <v>171.34199999999998</v>
      </c>
      <c r="F30" s="84">
        <f t="shared" si="8"/>
        <v>0.2539652895428411</v>
      </c>
      <c r="G30" s="172">
        <v>39.458</v>
      </c>
      <c r="H30" s="49">
        <f aca="true" t="shared" si="9" ref="H30:H40">G30/$G$50</f>
        <v>0.12821112692440165</v>
      </c>
      <c r="I30" s="60">
        <f aca="true" t="shared" si="10" ref="I30:I40">G30-E30</f>
        <v>-131.884</v>
      </c>
      <c r="J30" s="61">
        <f>H30-F30</f>
        <v>-0.12575416261843944</v>
      </c>
      <c r="K30" s="123"/>
    </row>
    <row r="31" spans="1:11" s="13" customFormat="1" ht="47.25" customHeight="1">
      <c r="A31" s="18" t="s">
        <v>25</v>
      </c>
      <c r="B31" s="3" t="s">
        <v>52</v>
      </c>
      <c r="C31" s="161">
        <v>150.7805</v>
      </c>
      <c r="D31" s="158">
        <f t="shared" si="7"/>
        <v>0.055872565912585916</v>
      </c>
      <c r="E31" s="86">
        <v>37.69516</v>
      </c>
      <c r="F31" s="84">
        <f t="shared" si="8"/>
        <v>0.055872245122408536</v>
      </c>
      <c r="G31" s="172">
        <v>8.681</v>
      </c>
      <c r="H31" s="49">
        <f t="shared" si="9"/>
        <v>0.028207227756873905</v>
      </c>
      <c r="I31" s="60">
        <f t="shared" si="10"/>
        <v>-29.014160000000004</v>
      </c>
      <c r="J31" s="61">
        <f>H31-F31</f>
        <v>-0.02766501736553463</v>
      </c>
      <c r="K31" s="123"/>
    </row>
    <row r="32" spans="1:11" s="13" customFormat="1" ht="25.5" customHeight="1">
      <c r="A32" s="18" t="s">
        <v>26</v>
      </c>
      <c r="B32" s="3" t="s">
        <v>11</v>
      </c>
      <c r="C32" s="161">
        <v>0</v>
      </c>
      <c r="D32" s="158">
        <f t="shared" si="7"/>
        <v>0</v>
      </c>
      <c r="E32" s="86">
        <v>0</v>
      </c>
      <c r="F32" s="84">
        <f t="shared" si="8"/>
        <v>0</v>
      </c>
      <c r="G32" s="65">
        <v>1.731</v>
      </c>
      <c r="H32" s="49">
        <f t="shared" si="9"/>
        <v>0.005624549158754606</v>
      </c>
      <c r="I32" s="60">
        <f t="shared" si="10"/>
        <v>1.731</v>
      </c>
      <c r="J32" s="61">
        <f>H32-F32</f>
        <v>0.005624549158754606</v>
      </c>
      <c r="K32" s="123"/>
    </row>
    <row r="33" spans="1:11" s="13" customFormat="1" ht="50.25" customHeight="1">
      <c r="A33" s="18" t="s">
        <v>67</v>
      </c>
      <c r="B33" s="3" t="s">
        <v>69</v>
      </c>
      <c r="C33" s="161">
        <v>171.4735</v>
      </c>
      <c r="D33" s="158">
        <f t="shared" si="7"/>
        <v>0.06354047394067404</v>
      </c>
      <c r="E33" s="86">
        <v>42.87</v>
      </c>
      <c r="F33" s="84">
        <f t="shared" si="8"/>
        <v>0.06354245872408165</v>
      </c>
      <c r="G33" s="65">
        <v>44.36</v>
      </c>
      <c r="H33" s="49">
        <f t="shared" si="9"/>
        <v>0.14413922627519024</v>
      </c>
      <c r="I33" s="60">
        <f t="shared" si="10"/>
        <v>1.490000000000002</v>
      </c>
      <c r="J33" s="61">
        <f>H33-F33</f>
        <v>0.08059676755110859</v>
      </c>
      <c r="K33" s="123"/>
    </row>
    <row r="34" spans="1:11" s="13" customFormat="1" ht="29.25" customHeight="1">
      <c r="A34" s="18" t="s">
        <v>68</v>
      </c>
      <c r="B34" s="3" t="s">
        <v>18</v>
      </c>
      <c r="C34" s="161">
        <v>58.77</v>
      </c>
      <c r="D34" s="158">
        <f t="shared" si="7"/>
        <v>0.021777555444388863</v>
      </c>
      <c r="E34" s="86">
        <v>14.690999999999999</v>
      </c>
      <c r="F34" s="84">
        <f t="shared" si="8"/>
        <v>0.021775186869966958</v>
      </c>
      <c r="G34" s="65">
        <f>1.98+0.435+9.574+2.403+4.206</f>
        <v>18.598000000000003</v>
      </c>
      <c r="H34" s="49">
        <f t="shared" si="9"/>
        <v>0.060430598067312644</v>
      </c>
      <c r="I34" s="60">
        <f t="shared" si="10"/>
        <v>3.9070000000000036</v>
      </c>
      <c r="J34" s="61">
        <f>H34-F34</f>
        <v>0.03865541119734568</v>
      </c>
      <c r="K34" s="123"/>
    </row>
    <row r="35" spans="1:11" s="13" customFormat="1" ht="24" customHeight="1">
      <c r="A35" s="17" t="s">
        <v>27</v>
      </c>
      <c r="B35" s="4" t="s">
        <v>28</v>
      </c>
      <c r="C35" s="163">
        <f>C36+C37</f>
        <v>0</v>
      </c>
      <c r="D35" s="152">
        <f>D36+D37</f>
        <v>0</v>
      </c>
      <c r="E35" s="92">
        <v>0</v>
      </c>
      <c r="F35" s="103">
        <f>E35/$C$50</f>
        <v>0</v>
      </c>
      <c r="G35" s="104">
        <f>G36+G37</f>
        <v>0</v>
      </c>
      <c r="H35" s="105">
        <f>H36+H37</f>
        <v>0</v>
      </c>
      <c r="I35" s="104">
        <f>G35-E35</f>
        <v>0</v>
      </c>
      <c r="J35" s="106">
        <f t="shared" si="2"/>
        <v>0</v>
      </c>
      <c r="K35" s="123"/>
    </row>
    <row r="36" spans="1:11" s="13" customFormat="1" ht="46.5" customHeight="1">
      <c r="A36" s="18" t="s">
        <v>70</v>
      </c>
      <c r="B36" s="3" t="s">
        <v>72</v>
      </c>
      <c r="C36" s="162">
        <v>0</v>
      </c>
      <c r="D36" s="154">
        <f t="shared" si="7"/>
        <v>0</v>
      </c>
      <c r="E36" s="97">
        <v>0</v>
      </c>
      <c r="F36" s="98">
        <f>E36/$E$50</f>
        <v>0</v>
      </c>
      <c r="G36" s="99">
        <v>0</v>
      </c>
      <c r="H36" s="100">
        <f t="shared" si="9"/>
        <v>0</v>
      </c>
      <c r="I36" s="101">
        <f t="shared" si="10"/>
        <v>0</v>
      </c>
      <c r="J36" s="102">
        <f t="shared" si="2"/>
        <v>0</v>
      </c>
      <c r="K36" s="123"/>
    </row>
    <row r="37" spans="1:11" s="13" customFormat="1" ht="72" customHeight="1">
      <c r="A37" s="18" t="s">
        <v>71</v>
      </c>
      <c r="B37" s="30" t="s">
        <v>73</v>
      </c>
      <c r="C37" s="162">
        <v>0</v>
      </c>
      <c r="D37" s="154">
        <f t="shared" si="7"/>
        <v>0</v>
      </c>
      <c r="E37" s="97">
        <v>0</v>
      </c>
      <c r="F37" s="98">
        <f>E37/$E$50</f>
        <v>0</v>
      </c>
      <c r="G37" s="99">
        <v>0</v>
      </c>
      <c r="H37" s="100">
        <f t="shared" si="9"/>
        <v>0</v>
      </c>
      <c r="I37" s="101">
        <f t="shared" si="10"/>
        <v>0</v>
      </c>
      <c r="J37" s="102">
        <f t="shared" si="2"/>
        <v>0</v>
      </c>
      <c r="K37" s="123"/>
    </row>
    <row r="38" spans="1:11" s="13" customFormat="1" ht="24" customHeight="1">
      <c r="A38" s="17" t="s">
        <v>29</v>
      </c>
      <c r="B38" s="4" t="s">
        <v>30</v>
      </c>
      <c r="C38" s="163">
        <f>C39+C40</f>
        <v>0</v>
      </c>
      <c r="D38" s="152">
        <f>D39+D40</f>
        <v>0</v>
      </c>
      <c r="E38" s="92">
        <f>E39+E40</f>
        <v>0</v>
      </c>
      <c r="F38" s="103">
        <f>E38/$C$50</f>
        <v>0</v>
      </c>
      <c r="G38" s="101">
        <f>G39+G40</f>
        <v>0</v>
      </c>
      <c r="H38" s="105">
        <f t="shared" si="9"/>
        <v>0</v>
      </c>
      <c r="I38" s="104">
        <f t="shared" si="10"/>
        <v>0</v>
      </c>
      <c r="J38" s="106">
        <f t="shared" si="2"/>
        <v>0</v>
      </c>
      <c r="K38" s="123"/>
    </row>
    <row r="39" spans="1:11" s="13" customFormat="1" ht="27" customHeight="1">
      <c r="A39" s="18" t="s">
        <v>74</v>
      </c>
      <c r="B39" s="3" t="s">
        <v>102</v>
      </c>
      <c r="C39" s="162">
        <v>0</v>
      </c>
      <c r="D39" s="154">
        <f t="shared" si="7"/>
        <v>0</v>
      </c>
      <c r="E39" s="97">
        <v>0</v>
      </c>
      <c r="F39" s="98">
        <f>E39/$E$50</f>
        <v>0</v>
      </c>
      <c r="G39" s="99">
        <v>0</v>
      </c>
      <c r="H39" s="100">
        <f t="shared" si="9"/>
        <v>0</v>
      </c>
      <c r="I39" s="101">
        <f t="shared" si="10"/>
        <v>0</v>
      </c>
      <c r="J39" s="102">
        <f t="shared" si="2"/>
        <v>0</v>
      </c>
      <c r="K39" s="123"/>
    </row>
    <row r="40" spans="1:11" s="13" customFormat="1" ht="48" customHeight="1">
      <c r="A40" s="18" t="s">
        <v>75</v>
      </c>
      <c r="B40" s="30" t="s">
        <v>103</v>
      </c>
      <c r="C40" s="162">
        <v>0</v>
      </c>
      <c r="D40" s="154">
        <f t="shared" si="7"/>
        <v>0</v>
      </c>
      <c r="E40" s="97">
        <v>0</v>
      </c>
      <c r="F40" s="98">
        <f>E40/$E$50</f>
        <v>0</v>
      </c>
      <c r="G40" s="99">
        <v>0</v>
      </c>
      <c r="H40" s="100">
        <f t="shared" si="9"/>
        <v>0</v>
      </c>
      <c r="I40" s="101">
        <f t="shared" si="10"/>
        <v>0</v>
      </c>
      <c r="J40" s="102">
        <f t="shared" si="2"/>
        <v>0</v>
      </c>
      <c r="K40" s="123"/>
    </row>
    <row r="41" spans="1:12" s="13" customFormat="1" ht="27.75" customHeight="1">
      <c r="A41" s="17" t="s">
        <v>31</v>
      </c>
      <c r="B41" s="4" t="s">
        <v>32</v>
      </c>
      <c r="C41" s="164">
        <f aca="true" t="shared" si="11" ref="C41:H41">C12+C25+C28+C35+C38</f>
        <v>41573.604999999996</v>
      </c>
      <c r="D41" s="165">
        <f t="shared" si="11"/>
        <v>15.405334148555758</v>
      </c>
      <c r="E41" s="85">
        <f t="shared" si="11"/>
        <v>10393.47016</v>
      </c>
      <c r="F41" s="87">
        <f t="shared" si="11"/>
        <v>15.405333534914263</v>
      </c>
      <c r="G41" s="55">
        <f t="shared" si="11"/>
        <v>7800.932000000001</v>
      </c>
      <c r="H41" s="50">
        <f t="shared" si="11"/>
        <v>25.347617283709933</v>
      </c>
      <c r="I41" s="62">
        <f>G41-E41</f>
        <v>-2592.53816</v>
      </c>
      <c r="J41" s="63">
        <f>J12+J25+J28+J35+J38</f>
        <v>9.942283748795672</v>
      </c>
      <c r="K41" s="122">
        <f>G41-E41</f>
        <v>-2592.53816</v>
      </c>
      <c r="L41" s="170">
        <f>H41-F41</f>
        <v>9.94228374879567</v>
      </c>
    </row>
    <row r="42" spans="1:11" s="13" customFormat="1" ht="26.25" customHeight="1">
      <c r="A42" s="17" t="s">
        <v>33</v>
      </c>
      <c r="B42" s="4" t="s">
        <v>48</v>
      </c>
      <c r="C42" s="163">
        <f aca="true" t="shared" si="12" ref="C42:J42">SUM(C43:C46)</f>
        <v>0</v>
      </c>
      <c r="D42" s="166">
        <f t="shared" si="12"/>
        <v>0</v>
      </c>
      <c r="E42" s="92">
        <f t="shared" si="12"/>
        <v>0</v>
      </c>
      <c r="F42" s="93">
        <f t="shared" si="12"/>
        <v>0</v>
      </c>
      <c r="G42" s="94">
        <f t="shared" si="12"/>
        <v>0</v>
      </c>
      <c r="H42" s="95">
        <f t="shared" si="12"/>
        <v>0</v>
      </c>
      <c r="I42" s="94">
        <f t="shared" si="12"/>
        <v>0</v>
      </c>
      <c r="J42" s="96">
        <f t="shared" si="12"/>
        <v>0</v>
      </c>
      <c r="K42" s="123"/>
    </row>
    <row r="43" spans="1:11" s="13" customFormat="1" ht="27.75" customHeight="1">
      <c r="A43" s="18" t="s">
        <v>34</v>
      </c>
      <c r="B43" s="3" t="s">
        <v>104</v>
      </c>
      <c r="C43" s="162">
        <v>0</v>
      </c>
      <c r="D43" s="154">
        <f>C43/$C$50</f>
        <v>0</v>
      </c>
      <c r="E43" s="97">
        <v>0</v>
      </c>
      <c r="F43" s="98">
        <f>E43/$E$50</f>
        <v>0</v>
      </c>
      <c r="G43" s="99">
        <v>0</v>
      </c>
      <c r="H43" s="100">
        <f>G43/$G$50</f>
        <v>0</v>
      </c>
      <c r="I43" s="101">
        <f aca="true" t="shared" si="13" ref="I43:J47">G43-E43</f>
        <v>0</v>
      </c>
      <c r="J43" s="102">
        <f t="shared" si="13"/>
        <v>0</v>
      </c>
      <c r="K43" s="123"/>
    </row>
    <row r="44" spans="1:11" s="13" customFormat="1" ht="46.5" customHeight="1">
      <c r="A44" s="18" t="s">
        <v>35</v>
      </c>
      <c r="B44" s="3" t="s">
        <v>105</v>
      </c>
      <c r="C44" s="162">
        <v>0</v>
      </c>
      <c r="D44" s="154">
        <f>C44/$C$50</f>
        <v>0</v>
      </c>
      <c r="E44" s="97">
        <v>0</v>
      </c>
      <c r="F44" s="98">
        <f>E44/$E$50</f>
        <v>0</v>
      </c>
      <c r="G44" s="99">
        <v>0</v>
      </c>
      <c r="H44" s="100">
        <f>G44/$G$50</f>
        <v>0</v>
      </c>
      <c r="I44" s="101">
        <f t="shared" si="13"/>
        <v>0</v>
      </c>
      <c r="J44" s="102">
        <f t="shared" si="13"/>
        <v>0</v>
      </c>
      <c r="K44" s="123"/>
    </row>
    <row r="45" spans="1:11" s="13" customFormat="1" ht="46.5" customHeight="1">
      <c r="A45" s="18" t="s">
        <v>36</v>
      </c>
      <c r="B45" s="36" t="s">
        <v>106</v>
      </c>
      <c r="C45" s="162">
        <v>0</v>
      </c>
      <c r="D45" s="154">
        <f>C45/$C$50</f>
        <v>0</v>
      </c>
      <c r="E45" s="97">
        <v>0</v>
      </c>
      <c r="F45" s="98">
        <f>E45/$E$50</f>
        <v>0</v>
      </c>
      <c r="G45" s="99">
        <v>0</v>
      </c>
      <c r="H45" s="100">
        <f>G45/$G$50</f>
        <v>0</v>
      </c>
      <c r="I45" s="101">
        <f t="shared" si="13"/>
        <v>0</v>
      </c>
      <c r="J45" s="102">
        <f t="shared" si="13"/>
        <v>0</v>
      </c>
      <c r="K45" s="123"/>
    </row>
    <row r="46" spans="1:11" s="13" customFormat="1" ht="45.75" customHeight="1">
      <c r="A46" s="18" t="s">
        <v>37</v>
      </c>
      <c r="B46" s="36" t="s">
        <v>107</v>
      </c>
      <c r="C46" s="162">
        <v>0</v>
      </c>
      <c r="D46" s="154">
        <f>C46/$C$50</f>
        <v>0</v>
      </c>
      <c r="E46" s="97">
        <v>0</v>
      </c>
      <c r="F46" s="98">
        <f>E46/$E$50</f>
        <v>0</v>
      </c>
      <c r="G46" s="99">
        <v>0</v>
      </c>
      <c r="H46" s="100">
        <f>G46/$G$50</f>
        <v>0</v>
      </c>
      <c r="I46" s="101">
        <f t="shared" si="13"/>
        <v>0</v>
      </c>
      <c r="J46" s="102">
        <f t="shared" si="13"/>
        <v>0</v>
      </c>
      <c r="K46" s="123"/>
    </row>
    <row r="47" spans="1:12" s="71" customFormat="1" ht="91.5" customHeight="1">
      <c r="A47" s="20" t="s">
        <v>38</v>
      </c>
      <c r="B47" s="6" t="s">
        <v>108</v>
      </c>
      <c r="C47" s="164">
        <v>861.2</v>
      </c>
      <c r="D47" s="167">
        <f>C47/$C$50</f>
        <v>0.31912252422507553</v>
      </c>
      <c r="E47" s="92">
        <v>0</v>
      </c>
      <c r="F47" s="103">
        <f>E47/$E$50</f>
        <v>0</v>
      </c>
      <c r="G47" s="104">
        <v>0</v>
      </c>
      <c r="H47" s="105">
        <f>G47/$G$50</f>
        <v>0</v>
      </c>
      <c r="I47" s="104">
        <f t="shared" si="13"/>
        <v>0</v>
      </c>
      <c r="J47" s="106">
        <f t="shared" si="13"/>
        <v>0</v>
      </c>
      <c r="K47" s="125"/>
      <c r="L47" s="13"/>
    </row>
    <row r="48" spans="1:12" s="72" customFormat="1" ht="70.5" customHeight="1">
      <c r="A48" s="20" t="s">
        <v>39</v>
      </c>
      <c r="B48" s="4" t="s">
        <v>109</v>
      </c>
      <c r="C48" s="187">
        <f>C41+C42+C47</f>
        <v>42434.80499999999</v>
      </c>
      <c r="D48" s="188"/>
      <c r="E48" s="189">
        <f>E41+E42+E47</f>
        <v>10393.47016</v>
      </c>
      <c r="F48" s="190"/>
      <c r="G48" s="191">
        <f>G41+G42+G47</f>
        <v>7800.932000000001</v>
      </c>
      <c r="H48" s="190"/>
      <c r="I48" s="203">
        <f>G48-E48</f>
        <v>-2592.53816</v>
      </c>
      <c r="J48" s="204"/>
      <c r="K48" s="114">
        <f>I12+I25+I28</f>
        <v>-2592.5381599999996</v>
      </c>
      <c r="L48" s="7"/>
    </row>
    <row r="49" spans="1:10" ht="74.25" customHeight="1">
      <c r="A49" s="20" t="s">
        <v>40</v>
      </c>
      <c r="B49" s="4" t="s">
        <v>78</v>
      </c>
      <c r="C49" s="215">
        <f>C48/C50</f>
        <v>15.724456672780832</v>
      </c>
      <c r="D49" s="216"/>
      <c r="E49" s="217">
        <f>E48/E50</f>
        <v>15.405333534914261</v>
      </c>
      <c r="F49" s="218"/>
      <c r="G49" s="192">
        <f>G48/G50</f>
        <v>25.347617283709933</v>
      </c>
      <c r="H49" s="193"/>
      <c r="I49" s="192">
        <f>G49-E49</f>
        <v>9.942283748795672</v>
      </c>
      <c r="J49" s="205"/>
    </row>
    <row r="50" spans="1:10" ht="31.5" customHeight="1" thickBot="1">
      <c r="A50" s="21" t="s">
        <v>51</v>
      </c>
      <c r="B50" s="22" t="s">
        <v>50</v>
      </c>
      <c r="C50" s="211">
        <v>2698.65</v>
      </c>
      <c r="D50" s="212"/>
      <c r="E50" s="213">
        <v>674.667</v>
      </c>
      <c r="F50" s="214"/>
      <c r="G50" s="194">
        <v>307.758</v>
      </c>
      <c r="H50" s="195"/>
      <c r="I50" s="178">
        <f>G50-E50</f>
        <v>-366.90900000000005</v>
      </c>
      <c r="J50" s="179"/>
    </row>
    <row r="51" spans="1:9" ht="27.75" customHeight="1">
      <c r="A51" s="15"/>
      <c r="B51" s="5"/>
      <c r="C51" s="40"/>
      <c r="D51" s="41"/>
      <c r="E51" s="88"/>
      <c r="F51" s="88"/>
      <c r="I51" s="26"/>
    </row>
    <row r="52" spans="1:10" ht="27.75" customHeight="1">
      <c r="A52" s="177" t="s">
        <v>112</v>
      </c>
      <c r="B52" s="177"/>
      <c r="C52" s="177"/>
      <c r="D52" s="177"/>
      <c r="E52" s="177"/>
      <c r="F52" s="177"/>
      <c r="G52" s="177"/>
      <c r="H52" s="177"/>
      <c r="I52" s="177"/>
      <c r="J52" s="177"/>
    </row>
    <row r="53" spans="1:10" ht="66" customHeight="1">
      <c r="A53" s="27"/>
      <c r="B53" s="28" t="s">
        <v>58</v>
      </c>
      <c r="C53" s="131"/>
      <c r="D53" s="131"/>
      <c r="E53" s="29"/>
      <c r="F53" s="185" t="s">
        <v>116</v>
      </c>
      <c r="G53" s="185"/>
      <c r="H53" s="132"/>
      <c r="I53" s="173"/>
      <c r="J53" s="132"/>
    </row>
    <row r="54" spans="1:10" ht="19.5" customHeight="1">
      <c r="A54" s="27"/>
      <c r="B54" s="28"/>
      <c r="C54" s="210"/>
      <c r="D54" s="210"/>
      <c r="E54" s="174"/>
      <c r="F54" s="37"/>
      <c r="G54" s="176"/>
      <c r="H54" s="132"/>
      <c r="I54" s="132"/>
      <c r="J54" s="132"/>
    </row>
    <row r="55" spans="2:10" ht="27" customHeight="1">
      <c r="B55" s="28" t="s">
        <v>113</v>
      </c>
      <c r="C55" s="175"/>
      <c r="D55" s="175"/>
      <c r="E55" s="132"/>
      <c r="F55" s="186" t="s">
        <v>114</v>
      </c>
      <c r="G55" s="186"/>
      <c r="H55" s="132"/>
      <c r="I55" s="132"/>
      <c r="J55" s="132"/>
    </row>
    <row r="56" spans="2:10" ht="22.5">
      <c r="B56" s="28"/>
      <c r="C56" s="175"/>
      <c r="D56" s="175"/>
      <c r="E56" s="132"/>
      <c r="F56" s="176"/>
      <c r="G56" s="176"/>
      <c r="H56" s="132"/>
      <c r="I56" s="132"/>
      <c r="J56" s="132"/>
    </row>
    <row r="57" spans="2:10" ht="23.25" customHeight="1">
      <c r="B57" s="28" t="s">
        <v>59</v>
      </c>
      <c r="C57" s="175"/>
      <c r="D57" s="175"/>
      <c r="E57" s="132"/>
      <c r="F57" s="186" t="s">
        <v>60</v>
      </c>
      <c r="G57" s="186"/>
      <c r="H57" s="132"/>
      <c r="I57" s="132"/>
      <c r="J57" s="132"/>
    </row>
    <row r="58" ht="22.5">
      <c r="B58" s="5"/>
    </row>
  </sheetData>
  <sheetProtection/>
  <mergeCells count="29">
    <mergeCell ref="F57:G57"/>
    <mergeCell ref="A3:J3"/>
    <mergeCell ref="A5:J5"/>
    <mergeCell ref="A8:A10"/>
    <mergeCell ref="B8:B10"/>
    <mergeCell ref="C54:D54"/>
    <mergeCell ref="C50:D50"/>
    <mergeCell ref="E50:F50"/>
    <mergeCell ref="C49:D49"/>
    <mergeCell ref="E49:F49"/>
    <mergeCell ref="G50:H50"/>
    <mergeCell ref="A2:J2"/>
    <mergeCell ref="E9:F9"/>
    <mergeCell ref="G9:H9"/>
    <mergeCell ref="C8:D9"/>
    <mergeCell ref="I48:J48"/>
    <mergeCell ref="I49:J49"/>
    <mergeCell ref="A4:J4"/>
    <mergeCell ref="A6:J6"/>
    <mergeCell ref="A52:J52"/>
    <mergeCell ref="I50:J50"/>
    <mergeCell ref="E8:J8"/>
    <mergeCell ref="I9:J9"/>
    <mergeCell ref="F53:G53"/>
    <mergeCell ref="F55:G55"/>
    <mergeCell ref="C48:D48"/>
    <mergeCell ref="E48:F48"/>
    <mergeCell ref="G48:H48"/>
    <mergeCell ref="G49:H49"/>
  </mergeCells>
  <conditionalFormatting sqref="C20 E20">
    <cfRule type="containsText" priority="3" dxfId="10" operator="containsText" stopIfTrue="1" text="Додаток2">
      <formula>NOT(ISERROR(SEARCH("Додаток2",C20)))</formula>
    </cfRule>
    <cfRule type="containsText" priority="4" dxfId="10" operator="containsText" stopIfTrue="1" text="Додаток2">
      <formula>NOT(ISERROR(SEARCH("Додаток2",C20)))</formula>
    </cfRule>
  </conditionalFormatting>
  <printOptions horizontalCentered="1"/>
  <pageMargins left="0.2755905511811024" right="0.1968503937007874" top="0.1968503937007874" bottom="0.2362204724409449" header="0.1968503937007874" footer="0.196850393700787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tabSelected="1" view="pageBreakPreview" zoomScale="61" zoomScaleSheetLayoutView="61" workbookViewId="0" topLeftCell="A1">
      <selection activeCell="L46" sqref="L46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126" customWidth="1"/>
    <col min="4" max="4" width="14.57421875" style="126" customWidth="1"/>
    <col min="5" max="5" width="19.421875" style="7" customWidth="1" collapsed="1"/>
    <col min="6" max="6" width="14.57421875" style="7" customWidth="1"/>
    <col min="7" max="7" width="19.421875" style="132" customWidth="1"/>
    <col min="8" max="8" width="14.57421875" style="7" customWidth="1"/>
    <col min="9" max="9" width="19.421875" style="24" customWidth="1"/>
    <col min="10" max="10" width="14.57421875" style="7" customWidth="1"/>
    <col min="11" max="11" width="22.28125" style="115" customWidth="1"/>
    <col min="12" max="12" width="12.7109375" style="7" customWidth="1"/>
    <col min="13" max="16384" width="9.140625" style="7" customWidth="1"/>
  </cols>
  <sheetData>
    <row r="1" ht="3" customHeight="1">
      <c r="D1" s="127"/>
    </row>
    <row r="2" spans="1:11" s="8" customFormat="1" ht="28.5" customHeight="1">
      <c r="A2" s="196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16"/>
    </row>
    <row r="3" spans="1:11" s="9" customFormat="1" ht="54.75" customHeight="1">
      <c r="A3" s="208" t="s">
        <v>77</v>
      </c>
      <c r="B3" s="208"/>
      <c r="C3" s="208"/>
      <c r="D3" s="208"/>
      <c r="E3" s="208"/>
      <c r="F3" s="208"/>
      <c r="G3" s="208"/>
      <c r="H3" s="208"/>
      <c r="I3" s="208"/>
      <c r="J3" s="208"/>
      <c r="K3" s="117"/>
    </row>
    <row r="4" spans="1:11" s="35" customFormat="1" ht="27" customHeight="1">
      <c r="A4" s="206" t="s">
        <v>65</v>
      </c>
      <c r="B4" s="206"/>
      <c r="C4" s="206"/>
      <c r="D4" s="206"/>
      <c r="E4" s="206"/>
      <c r="F4" s="206"/>
      <c r="G4" s="206"/>
      <c r="H4" s="206"/>
      <c r="I4" s="206"/>
      <c r="J4" s="206"/>
      <c r="K4" s="118"/>
    </row>
    <row r="5" spans="1:13" s="10" customFormat="1" ht="28.5" customHeight="1">
      <c r="A5" s="207" t="s">
        <v>63</v>
      </c>
      <c r="B5" s="207"/>
      <c r="C5" s="207"/>
      <c r="D5" s="207"/>
      <c r="E5" s="207"/>
      <c r="F5" s="207"/>
      <c r="G5" s="207"/>
      <c r="H5" s="207"/>
      <c r="I5" s="207"/>
      <c r="J5" s="207"/>
      <c r="K5" s="119"/>
      <c r="L5" s="23"/>
      <c r="M5" s="23"/>
    </row>
    <row r="6" spans="1:13" s="10" customFormat="1" ht="27.75" customHeight="1">
      <c r="A6" s="207" t="str">
        <f>'додаток 71 (вода)'!A6:J6</f>
        <v>за 1 квартал 2020 року</v>
      </c>
      <c r="B6" s="207"/>
      <c r="C6" s="207"/>
      <c r="D6" s="207"/>
      <c r="E6" s="207"/>
      <c r="F6" s="207"/>
      <c r="G6" s="207"/>
      <c r="H6" s="207"/>
      <c r="I6" s="207"/>
      <c r="J6" s="207"/>
      <c r="K6" s="119"/>
      <c r="L6" s="23"/>
      <c r="M6" s="23"/>
    </row>
    <row r="7" spans="1:11" s="8" customFormat="1" ht="17.25" customHeight="1" thickBot="1">
      <c r="A7" s="1"/>
      <c r="B7" s="1"/>
      <c r="C7" s="128"/>
      <c r="D7" s="129"/>
      <c r="G7" s="133"/>
      <c r="I7" s="25"/>
      <c r="J7" s="2" t="s">
        <v>62</v>
      </c>
      <c r="K7" s="116"/>
    </row>
    <row r="8" spans="1:11" s="11" customFormat="1" ht="27.75" customHeight="1">
      <c r="A8" s="180" t="s">
        <v>0</v>
      </c>
      <c r="B8" s="181" t="s">
        <v>1</v>
      </c>
      <c r="C8" s="199" t="s">
        <v>61</v>
      </c>
      <c r="D8" s="200"/>
      <c r="E8" s="180" t="str">
        <f>A6</f>
        <v>за 1 квартал 2020 року</v>
      </c>
      <c r="F8" s="181"/>
      <c r="G8" s="181"/>
      <c r="H8" s="181"/>
      <c r="I8" s="181"/>
      <c r="J8" s="182"/>
      <c r="K8" s="120"/>
    </row>
    <row r="9" spans="1:11" s="11" customFormat="1" ht="41.25" customHeight="1">
      <c r="A9" s="209"/>
      <c r="B9" s="183"/>
      <c r="C9" s="201"/>
      <c r="D9" s="202"/>
      <c r="E9" s="197" t="s">
        <v>111</v>
      </c>
      <c r="F9" s="198"/>
      <c r="G9" s="183" t="s">
        <v>55</v>
      </c>
      <c r="H9" s="183"/>
      <c r="I9" s="183" t="s">
        <v>57</v>
      </c>
      <c r="J9" s="184"/>
      <c r="K9" s="120"/>
    </row>
    <row r="10" spans="1:11" s="12" customFormat="1" ht="24.75" customHeight="1">
      <c r="A10" s="209"/>
      <c r="B10" s="183"/>
      <c r="C10" s="168" t="s">
        <v>53</v>
      </c>
      <c r="D10" s="169" t="s">
        <v>110</v>
      </c>
      <c r="E10" s="136" t="s">
        <v>54</v>
      </c>
      <c r="F10" s="90" t="s">
        <v>49</v>
      </c>
      <c r="G10" s="89" t="s">
        <v>56</v>
      </c>
      <c r="H10" s="90" t="s">
        <v>49</v>
      </c>
      <c r="I10" s="89" t="s">
        <v>56</v>
      </c>
      <c r="J10" s="91" t="s">
        <v>49</v>
      </c>
      <c r="K10" s="120"/>
    </row>
    <row r="11" spans="1:11" s="12" customFormat="1" ht="20.25" customHeight="1" thickBot="1">
      <c r="A11" s="33">
        <v>1</v>
      </c>
      <c r="B11" s="34">
        <v>2</v>
      </c>
      <c r="C11" s="147">
        <v>3</v>
      </c>
      <c r="D11" s="148">
        <v>4</v>
      </c>
      <c r="E11" s="137">
        <v>5</v>
      </c>
      <c r="F11" s="46">
        <v>6</v>
      </c>
      <c r="G11" s="52">
        <v>7</v>
      </c>
      <c r="H11" s="46">
        <v>8</v>
      </c>
      <c r="I11" s="52">
        <v>9</v>
      </c>
      <c r="J11" s="57">
        <v>10</v>
      </c>
      <c r="K11" s="121"/>
    </row>
    <row r="12" spans="1:12" s="13" customFormat="1" ht="26.25" customHeight="1">
      <c r="A12" s="31">
        <v>1</v>
      </c>
      <c r="B12" s="32" t="s">
        <v>42</v>
      </c>
      <c r="C12" s="149">
        <f aca="true" t="shared" si="0" ref="C12:J12">C13+C16+C17+C22</f>
        <v>14976.715</v>
      </c>
      <c r="D12" s="150">
        <f>D13+D16+D17+D22</f>
        <v>5.728525747683033</v>
      </c>
      <c r="E12" s="79">
        <f t="shared" si="0"/>
        <v>3718.8030000000003</v>
      </c>
      <c r="F12" s="47">
        <f t="shared" si="0"/>
        <v>5.728523829549289</v>
      </c>
      <c r="G12" s="53">
        <f t="shared" si="0"/>
        <v>3990.2349999999997</v>
      </c>
      <c r="H12" s="47">
        <f t="shared" si="0"/>
        <v>13.174092477342887</v>
      </c>
      <c r="I12" s="53">
        <f t="shared" si="0"/>
        <v>271.43199999999956</v>
      </c>
      <c r="J12" s="58">
        <f t="shared" si="0"/>
        <v>7.445568647793597</v>
      </c>
      <c r="K12" s="122">
        <f>G12-E12</f>
        <v>271.43199999999933</v>
      </c>
      <c r="L12" s="170">
        <f>H12-F12</f>
        <v>7.445568647793598</v>
      </c>
    </row>
    <row r="13" spans="1:11" s="13" customFormat="1" ht="25.5" customHeight="1">
      <c r="A13" s="17" t="s">
        <v>2</v>
      </c>
      <c r="B13" s="4" t="s">
        <v>43</v>
      </c>
      <c r="C13" s="151">
        <f aca="true" t="shared" si="1" ref="C13:J13">C14+C15</f>
        <v>0</v>
      </c>
      <c r="D13" s="152">
        <f t="shared" si="1"/>
        <v>0</v>
      </c>
      <c r="E13" s="110">
        <f t="shared" si="1"/>
        <v>0</v>
      </c>
      <c r="F13" s="105">
        <f t="shared" si="1"/>
        <v>0</v>
      </c>
      <c r="G13" s="138">
        <f t="shared" si="1"/>
        <v>0</v>
      </c>
      <c r="H13" s="105">
        <f t="shared" si="1"/>
        <v>0</v>
      </c>
      <c r="I13" s="112">
        <f t="shared" si="1"/>
        <v>0</v>
      </c>
      <c r="J13" s="106">
        <f t="shared" si="1"/>
        <v>0</v>
      </c>
      <c r="K13" s="123"/>
    </row>
    <row r="14" spans="1:11" s="13" customFormat="1" ht="25.5" customHeight="1">
      <c r="A14" s="18" t="s">
        <v>3</v>
      </c>
      <c r="B14" s="3" t="s">
        <v>4</v>
      </c>
      <c r="C14" s="153">
        <v>0</v>
      </c>
      <c r="D14" s="154">
        <f>C14/$C$50</f>
        <v>0</v>
      </c>
      <c r="E14" s="107">
        <v>0</v>
      </c>
      <c r="F14" s="100">
        <f>E14/$E$50</f>
        <v>0</v>
      </c>
      <c r="G14" s="139">
        <v>0</v>
      </c>
      <c r="H14" s="100">
        <f>G14/$G$50</f>
        <v>0</v>
      </c>
      <c r="I14" s="101">
        <f>G14-E14</f>
        <v>0</v>
      </c>
      <c r="J14" s="102">
        <f>H14-F14</f>
        <v>0</v>
      </c>
      <c r="K14" s="123"/>
    </row>
    <row r="15" spans="1:11" s="13" customFormat="1" ht="27" customHeight="1">
      <c r="A15" s="18" t="s">
        <v>5</v>
      </c>
      <c r="B15" s="3" t="s">
        <v>66</v>
      </c>
      <c r="C15" s="153">
        <v>0</v>
      </c>
      <c r="D15" s="154">
        <f>C15/$C$50</f>
        <v>0</v>
      </c>
      <c r="E15" s="107">
        <v>0</v>
      </c>
      <c r="F15" s="100">
        <f>E15/$E$50</f>
        <v>0</v>
      </c>
      <c r="G15" s="139">
        <v>0</v>
      </c>
      <c r="H15" s="100">
        <f>G15/$G$50</f>
        <v>0</v>
      </c>
      <c r="I15" s="101">
        <f>G15-E15</f>
        <v>0</v>
      </c>
      <c r="J15" s="102">
        <f>H15-F15</f>
        <v>0</v>
      </c>
      <c r="K15" s="123"/>
    </row>
    <row r="16" spans="1:11" s="13" customFormat="1" ht="27.75" customHeight="1">
      <c r="A16" s="17" t="s">
        <v>6</v>
      </c>
      <c r="B16" s="4" t="s">
        <v>7</v>
      </c>
      <c r="C16" s="151">
        <v>0</v>
      </c>
      <c r="D16" s="152">
        <f>C16/$C$50</f>
        <v>0</v>
      </c>
      <c r="E16" s="110">
        <v>0</v>
      </c>
      <c r="F16" s="105">
        <f>E16/$E$50</f>
        <v>0</v>
      </c>
      <c r="G16" s="138">
        <v>0</v>
      </c>
      <c r="H16" s="105">
        <f>G16/$G$50</f>
        <v>0</v>
      </c>
      <c r="I16" s="104">
        <f>G16-E16</f>
        <v>0</v>
      </c>
      <c r="J16" s="106">
        <f aca="true" t="shared" si="2" ref="J16:J40">H16-F16</f>
        <v>0</v>
      </c>
      <c r="K16" s="123"/>
    </row>
    <row r="17" spans="1:12" s="13" customFormat="1" ht="27.75" customHeight="1">
      <c r="A17" s="17" t="s">
        <v>8</v>
      </c>
      <c r="B17" s="4" t="s">
        <v>44</v>
      </c>
      <c r="C17" s="155">
        <f aca="true" t="shared" si="3" ref="C17:J17">C18+C19+C20+C21</f>
        <v>12399.936</v>
      </c>
      <c r="D17" s="156">
        <f t="shared" si="3"/>
        <v>4.742919434977681</v>
      </c>
      <c r="E17" s="81">
        <f t="shared" si="3"/>
        <v>3078.9750000000004</v>
      </c>
      <c r="F17" s="48">
        <f t="shared" si="3"/>
        <v>4.742919067798569</v>
      </c>
      <c r="G17" s="54">
        <f t="shared" si="3"/>
        <v>3396.821</v>
      </c>
      <c r="H17" s="48">
        <f t="shared" si="3"/>
        <v>11.214886838238936</v>
      </c>
      <c r="I17" s="54">
        <f t="shared" si="3"/>
        <v>317.84599999999955</v>
      </c>
      <c r="J17" s="59">
        <f t="shared" si="3"/>
        <v>6.471967770440367</v>
      </c>
      <c r="K17" s="122">
        <f>G17-E17</f>
        <v>317.84599999999955</v>
      </c>
      <c r="L17" s="170">
        <f>H17-F17</f>
        <v>6.471967770440367</v>
      </c>
    </row>
    <row r="18" spans="1:11" s="13" customFormat="1" ht="27" customHeight="1">
      <c r="A18" s="18" t="s">
        <v>9</v>
      </c>
      <c r="B18" s="3" t="s">
        <v>95</v>
      </c>
      <c r="C18" s="157">
        <v>12399.936</v>
      </c>
      <c r="D18" s="158">
        <f>C18/$C$50</f>
        <v>4.742919434977681</v>
      </c>
      <c r="E18" s="83">
        <v>3078.9750000000004</v>
      </c>
      <c r="F18" s="49">
        <f>E18/$E$50</f>
        <v>4.742919067798569</v>
      </c>
      <c r="G18" s="51">
        <v>3396.821</v>
      </c>
      <c r="H18" s="49">
        <f>G18/$G$50</f>
        <v>11.214886838238936</v>
      </c>
      <c r="I18" s="60">
        <f>G18-E18</f>
        <v>317.84599999999955</v>
      </c>
      <c r="J18" s="61">
        <f t="shared" si="2"/>
        <v>6.471967770440367</v>
      </c>
      <c r="K18" s="123"/>
    </row>
    <row r="19" spans="1:11" s="13" customFormat="1" ht="50.25" customHeight="1">
      <c r="A19" s="18" t="s">
        <v>10</v>
      </c>
      <c r="B19" s="3" t="s">
        <v>52</v>
      </c>
      <c r="C19" s="153">
        <v>0</v>
      </c>
      <c r="D19" s="154">
        <f>C19/$C$50</f>
        <v>0</v>
      </c>
      <c r="E19" s="107">
        <v>0</v>
      </c>
      <c r="F19" s="100">
        <f>E19/$E$50</f>
        <v>0</v>
      </c>
      <c r="G19" s="139">
        <v>0</v>
      </c>
      <c r="H19" s="100">
        <f>G19/$G$50</f>
        <v>0</v>
      </c>
      <c r="I19" s="101">
        <f>G19-E19</f>
        <v>0</v>
      </c>
      <c r="J19" s="102">
        <f t="shared" si="2"/>
        <v>0</v>
      </c>
      <c r="K19" s="123"/>
    </row>
    <row r="20" spans="1:11" s="14" customFormat="1" ht="27.75" customHeight="1">
      <c r="A20" s="19" t="s">
        <v>41</v>
      </c>
      <c r="B20" s="3" t="s">
        <v>11</v>
      </c>
      <c r="C20" s="153">
        <v>0</v>
      </c>
      <c r="D20" s="154">
        <f>C20/$C$50</f>
        <v>0</v>
      </c>
      <c r="E20" s="107">
        <v>0</v>
      </c>
      <c r="F20" s="100">
        <f>E20/$E$50</f>
        <v>0</v>
      </c>
      <c r="G20" s="139">
        <v>0</v>
      </c>
      <c r="H20" s="100">
        <f>G20/$G$50</f>
        <v>0</v>
      </c>
      <c r="I20" s="101">
        <f>G20-E20</f>
        <v>0</v>
      </c>
      <c r="J20" s="102">
        <f t="shared" si="2"/>
        <v>0</v>
      </c>
      <c r="K20" s="124"/>
    </row>
    <row r="21" spans="1:11" s="13" customFormat="1" ht="27.75" customHeight="1">
      <c r="A21" s="18" t="s">
        <v>12</v>
      </c>
      <c r="B21" s="3" t="s">
        <v>13</v>
      </c>
      <c r="C21" s="153">
        <v>0</v>
      </c>
      <c r="D21" s="154">
        <f>C21/$C$50</f>
        <v>0</v>
      </c>
      <c r="E21" s="107">
        <v>0</v>
      </c>
      <c r="F21" s="100">
        <f>E21/$E$50</f>
        <v>0</v>
      </c>
      <c r="G21" s="139">
        <v>0</v>
      </c>
      <c r="H21" s="100">
        <f>G21/$G$50</f>
        <v>0</v>
      </c>
      <c r="I21" s="101">
        <f>G21-E21</f>
        <v>0</v>
      </c>
      <c r="J21" s="102">
        <f t="shared" si="2"/>
        <v>0</v>
      </c>
      <c r="K21" s="123"/>
    </row>
    <row r="22" spans="1:12" s="13" customFormat="1" ht="25.5" customHeight="1">
      <c r="A22" s="17" t="s">
        <v>14</v>
      </c>
      <c r="B22" s="4" t="s">
        <v>45</v>
      </c>
      <c r="C22" s="159">
        <f aca="true" t="shared" si="4" ref="C22:J22">SUM(C23:C24)</f>
        <v>2576.779</v>
      </c>
      <c r="D22" s="160">
        <f t="shared" si="4"/>
        <v>0.9856063127053523</v>
      </c>
      <c r="E22" s="85">
        <f t="shared" si="4"/>
        <v>639.828</v>
      </c>
      <c r="F22" s="50">
        <f t="shared" si="4"/>
        <v>0.9856047617507198</v>
      </c>
      <c r="G22" s="55">
        <f t="shared" si="4"/>
        <v>593.414</v>
      </c>
      <c r="H22" s="50">
        <f t="shared" si="4"/>
        <v>1.9592056391039503</v>
      </c>
      <c r="I22" s="55">
        <f t="shared" si="4"/>
        <v>-46.41399999999999</v>
      </c>
      <c r="J22" s="63">
        <f t="shared" si="4"/>
        <v>0.9736008773532305</v>
      </c>
      <c r="K22" s="122">
        <f>G22-E22</f>
        <v>-46.41399999999999</v>
      </c>
      <c r="L22" s="170">
        <f>H22-F22</f>
        <v>0.9736008773532305</v>
      </c>
    </row>
    <row r="23" spans="1:11" s="13" customFormat="1" ht="49.5" customHeight="1">
      <c r="A23" s="18" t="s">
        <v>15</v>
      </c>
      <c r="B23" s="3" t="s">
        <v>94</v>
      </c>
      <c r="C23" s="161">
        <v>2576.779</v>
      </c>
      <c r="D23" s="158">
        <f>C23/$C$50</f>
        <v>0.9856063127053523</v>
      </c>
      <c r="E23" s="86">
        <v>639.828</v>
      </c>
      <c r="F23" s="49">
        <f>E23/$E$50</f>
        <v>0.9856047617507198</v>
      </c>
      <c r="G23" s="65">
        <v>593.414</v>
      </c>
      <c r="H23" s="49">
        <f>G23/$G$50</f>
        <v>1.9592056391039503</v>
      </c>
      <c r="I23" s="60">
        <f>G23-E23</f>
        <v>-46.41399999999999</v>
      </c>
      <c r="J23" s="61">
        <f t="shared" si="2"/>
        <v>0.9736008773532305</v>
      </c>
      <c r="K23" s="123"/>
    </row>
    <row r="24" spans="1:11" s="13" customFormat="1" ht="48.75" customHeight="1">
      <c r="A24" s="18" t="s">
        <v>17</v>
      </c>
      <c r="B24" s="37" t="s">
        <v>93</v>
      </c>
      <c r="C24" s="162">
        <v>0</v>
      </c>
      <c r="D24" s="154">
        <f>C24/$C$50</f>
        <v>0</v>
      </c>
      <c r="E24" s="97">
        <v>0</v>
      </c>
      <c r="F24" s="100">
        <f>E24/$E$50</f>
        <v>0</v>
      </c>
      <c r="G24" s="140">
        <v>0</v>
      </c>
      <c r="H24" s="100">
        <f>G24/$G$50</f>
        <v>0</v>
      </c>
      <c r="I24" s="101">
        <f>G24-E24</f>
        <v>0</v>
      </c>
      <c r="J24" s="102">
        <f t="shared" si="2"/>
        <v>0</v>
      </c>
      <c r="K24" s="123"/>
    </row>
    <row r="25" spans="1:12" s="13" customFormat="1" ht="27.75" customHeight="1">
      <c r="A25" s="17" t="s">
        <v>19</v>
      </c>
      <c r="B25" s="4" t="s">
        <v>46</v>
      </c>
      <c r="C25" s="159">
        <f aca="true" t="shared" si="5" ref="C25:J25">SUM(C26:C27)</f>
        <v>489.036</v>
      </c>
      <c r="D25" s="160">
        <f t="shared" si="5"/>
        <v>0.18705405808576314</v>
      </c>
      <c r="E25" s="85">
        <f t="shared" si="5"/>
        <v>121.43099999999998</v>
      </c>
      <c r="F25" s="50">
        <f t="shared" si="5"/>
        <v>0.18705491448350436</v>
      </c>
      <c r="G25" s="55">
        <f t="shared" si="5"/>
        <v>164.799</v>
      </c>
      <c r="H25" s="50">
        <f t="shared" si="5"/>
        <v>0.544097594796705</v>
      </c>
      <c r="I25" s="55">
        <f t="shared" si="5"/>
        <v>43.36800000000002</v>
      </c>
      <c r="J25" s="63">
        <f t="shared" si="5"/>
        <v>0.3570426803132007</v>
      </c>
      <c r="K25" s="122">
        <f>G25-E25</f>
        <v>43.36800000000002</v>
      </c>
      <c r="L25" s="170">
        <f>H25-F25</f>
        <v>0.3570426803132007</v>
      </c>
    </row>
    <row r="26" spans="1:11" s="13" customFormat="1" ht="48" customHeight="1">
      <c r="A26" s="18" t="s">
        <v>20</v>
      </c>
      <c r="B26" s="3" t="s">
        <v>91</v>
      </c>
      <c r="C26" s="161">
        <v>489.036</v>
      </c>
      <c r="D26" s="158">
        <f>C26/$C$50</f>
        <v>0.18705405808576314</v>
      </c>
      <c r="E26" s="86">
        <v>121.43099999999998</v>
      </c>
      <c r="F26" s="49">
        <f>E26/$E$50</f>
        <v>0.18705491448350436</v>
      </c>
      <c r="G26" s="65">
        <v>164.799</v>
      </c>
      <c r="H26" s="49">
        <f>G26/$G$50</f>
        <v>0.544097594796705</v>
      </c>
      <c r="I26" s="60">
        <f>G26-E26</f>
        <v>43.36800000000002</v>
      </c>
      <c r="J26" s="61">
        <f t="shared" si="2"/>
        <v>0.3570426803132007</v>
      </c>
      <c r="K26" s="123"/>
    </row>
    <row r="27" spans="1:11" s="13" customFormat="1" ht="45.75" customHeight="1">
      <c r="A27" s="18" t="s">
        <v>21</v>
      </c>
      <c r="B27" s="30" t="s">
        <v>92</v>
      </c>
      <c r="C27" s="162">
        <v>0</v>
      </c>
      <c r="D27" s="154">
        <f>C27/$C$50</f>
        <v>0</v>
      </c>
      <c r="E27" s="97">
        <v>0</v>
      </c>
      <c r="F27" s="100">
        <f>E27/$E$50</f>
        <v>0</v>
      </c>
      <c r="G27" s="140">
        <v>0</v>
      </c>
      <c r="H27" s="100">
        <f>G27/$G$50</f>
        <v>0</v>
      </c>
      <c r="I27" s="101">
        <f>G27-E27</f>
        <v>0</v>
      </c>
      <c r="J27" s="102">
        <f t="shared" si="2"/>
        <v>0</v>
      </c>
      <c r="K27" s="123"/>
    </row>
    <row r="28" spans="1:12" s="13" customFormat="1" ht="31.5" customHeight="1">
      <c r="A28" s="17" t="s">
        <v>22</v>
      </c>
      <c r="B28" s="4" t="s">
        <v>47</v>
      </c>
      <c r="C28" s="159">
        <f aca="true" t="shared" si="6" ref="C28:J28">SUM(C29:C34)</f>
        <v>805.5325000000001</v>
      </c>
      <c r="D28" s="160">
        <f t="shared" si="6"/>
        <v>0.3081125378192403</v>
      </c>
      <c r="E28" s="85">
        <f t="shared" si="6"/>
        <v>200.01891999999995</v>
      </c>
      <c r="F28" s="50">
        <f t="shared" si="6"/>
        <v>0.30811343047230855</v>
      </c>
      <c r="G28" s="55">
        <f t="shared" si="6"/>
        <v>177.90699999999998</v>
      </c>
      <c r="H28" s="50">
        <f t="shared" si="6"/>
        <v>0.5873747461907985</v>
      </c>
      <c r="I28" s="55">
        <f t="shared" si="6"/>
        <v>-22.111919999999987</v>
      </c>
      <c r="J28" s="63">
        <f t="shared" si="6"/>
        <v>0.2792613157184899</v>
      </c>
      <c r="K28" s="122">
        <f>G28-E28</f>
        <v>-22.11191999999997</v>
      </c>
      <c r="L28" s="170">
        <f>H28-F28</f>
        <v>0.27926131571849</v>
      </c>
    </row>
    <row r="29" spans="1:11" s="13" customFormat="1" ht="27.75" customHeight="1">
      <c r="A29" s="18" t="s">
        <v>23</v>
      </c>
      <c r="B29" s="3" t="s">
        <v>90</v>
      </c>
      <c r="C29" s="161">
        <v>395.836</v>
      </c>
      <c r="D29" s="158">
        <f aca="true" t="shared" si="7" ref="D29:D40">C29/$C$50</f>
        <v>0.1514054796302034</v>
      </c>
      <c r="E29" s="86">
        <v>98.28899999999999</v>
      </c>
      <c r="F29" s="49">
        <f aca="true" t="shared" si="8" ref="F29:F34">E29/$E$50</f>
        <v>0.1514064817852868</v>
      </c>
      <c r="G29" s="70">
        <v>132.944</v>
      </c>
      <c r="H29" s="49">
        <f aca="true" t="shared" si="9" ref="H29:H40">G29/$G$50</f>
        <v>0.4389256648562986</v>
      </c>
      <c r="I29" s="60">
        <f aca="true" t="shared" si="10" ref="I29:J34">G29-E29</f>
        <v>34.655</v>
      </c>
      <c r="J29" s="61">
        <f t="shared" si="10"/>
        <v>0.28751918307101176</v>
      </c>
      <c r="K29" s="123"/>
    </row>
    <row r="30" spans="1:11" s="13" customFormat="1" ht="29.25" customHeight="1">
      <c r="A30" s="18" t="s">
        <v>24</v>
      </c>
      <c r="B30" s="3" t="s">
        <v>16</v>
      </c>
      <c r="C30" s="161">
        <v>263.302</v>
      </c>
      <c r="D30" s="158">
        <f t="shared" si="7"/>
        <v>0.10071182408268023</v>
      </c>
      <c r="E30" s="86">
        <v>65.37899999999999</v>
      </c>
      <c r="F30" s="49">
        <f t="shared" si="8"/>
        <v>0.10071121257353585</v>
      </c>
      <c r="G30" s="51">
        <v>15.346</v>
      </c>
      <c r="H30" s="49">
        <f t="shared" si="9"/>
        <v>0.05066609439226109</v>
      </c>
      <c r="I30" s="60">
        <f t="shared" si="10"/>
        <v>-50.03299999999999</v>
      </c>
      <c r="J30" s="61">
        <f t="shared" si="10"/>
        <v>-0.05004511818127476</v>
      </c>
      <c r="K30" s="123"/>
    </row>
    <row r="31" spans="1:11" s="13" customFormat="1" ht="46.5" customHeight="1">
      <c r="A31" s="18" t="s">
        <v>25</v>
      </c>
      <c r="B31" s="3" t="s">
        <v>52</v>
      </c>
      <c r="C31" s="161">
        <v>57.926</v>
      </c>
      <c r="D31" s="158">
        <f t="shared" si="7"/>
        <v>0.022156433000179776</v>
      </c>
      <c r="E31" s="86">
        <v>14.382919999999999</v>
      </c>
      <c r="F31" s="49">
        <f t="shared" si="8"/>
        <v>0.02215575817232078</v>
      </c>
      <c r="G31" s="51">
        <v>3.376</v>
      </c>
      <c r="H31" s="49">
        <f t="shared" si="9"/>
        <v>0.011146144576324348</v>
      </c>
      <c r="I31" s="60">
        <f t="shared" si="10"/>
        <v>-11.00692</v>
      </c>
      <c r="J31" s="61">
        <f t="shared" si="10"/>
        <v>-0.011009613595996432</v>
      </c>
      <c r="K31" s="123"/>
    </row>
    <row r="32" spans="1:11" s="13" customFormat="1" ht="31.5" customHeight="1">
      <c r="A32" s="18" t="s">
        <v>26</v>
      </c>
      <c r="B32" s="3" t="s">
        <v>11</v>
      </c>
      <c r="C32" s="161">
        <v>0</v>
      </c>
      <c r="D32" s="158">
        <f t="shared" si="7"/>
        <v>0</v>
      </c>
      <c r="E32" s="86">
        <v>0</v>
      </c>
      <c r="F32" s="49">
        <f t="shared" si="8"/>
        <v>0</v>
      </c>
      <c r="G32" s="51">
        <v>0.672</v>
      </c>
      <c r="H32" s="49">
        <f t="shared" si="9"/>
        <v>0.002218663849315747</v>
      </c>
      <c r="I32" s="60">
        <f t="shared" si="10"/>
        <v>0.672</v>
      </c>
      <c r="J32" s="61">
        <f t="shared" si="10"/>
        <v>0.002218663849315747</v>
      </c>
      <c r="K32" s="123"/>
    </row>
    <row r="33" spans="1:11" s="13" customFormat="1" ht="45" customHeight="1">
      <c r="A33" s="18" t="s">
        <v>67</v>
      </c>
      <c r="B33" s="3" t="s">
        <v>69</v>
      </c>
      <c r="C33" s="161">
        <v>65.8762</v>
      </c>
      <c r="D33" s="158">
        <f t="shared" si="7"/>
        <v>0.025197348541353498</v>
      </c>
      <c r="E33" s="86">
        <v>16.356</v>
      </c>
      <c r="F33" s="49">
        <f t="shared" si="8"/>
        <v>0.025195132884454532</v>
      </c>
      <c r="G33" s="51">
        <v>18.337</v>
      </c>
      <c r="H33" s="49">
        <f t="shared" si="9"/>
        <v>0.06054112947158163</v>
      </c>
      <c r="I33" s="60">
        <f t="shared" si="10"/>
        <v>1.980999999999998</v>
      </c>
      <c r="J33" s="61">
        <f t="shared" si="10"/>
        <v>0.035345996587127095</v>
      </c>
      <c r="K33" s="123"/>
    </row>
    <row r="34" spans="1:11" s="13" customFormat="1" ht="26.25" customHeight="1">
      <c r="A34" s="18" t="s">
        <v>68</v>
      </c>
      <c r="B34" s="3" t="s">
        <v>18</v>
      </c>
      <c r="C34" s="161">
        <v>22.5923</v>
      </c>
      <c r="D34" s="158">
        <f t="shared" si="7"/>
        <v>0.008641452564823422</v>
      </c>
      <c r="E34" s="86">
        <v>5.612</v>
      </c>
      <c r="F34" s="49">
        <f t="shared" si="8"/>
        <v>0.008644845056710615</v>
      </c>
      <c r="G34" s="51">
        <f>0.77+0.17+3.723+0.934+1.635</f>
        <v>7.232</v>
      </c>
      <c r="H34" s="49">
        <f t="shared" si="9"/>
        <v>0.023877049045017088</v>
      </c>
      <c r="I34" s="60">
        <f t="shared" si="10"/>
        <v>1.62</v>
      </c>
      <c r="J34" s="61">
        <f t="shared" si="10"/>
        <v>0.015232203988306473</v>
      </c>
      <c r="K34" s="123"/>
    </row>
    <row r="35" spans="1:11" s="13" customFormat="1" ht="31.5" customHeight="1">
      <c r="A35" s="17" t="s">
        <v>27</v>
      </c>
      <c r="B35" s="4" t="s">
        <v>28</v>
      </c>
      <c r="C35" s="163">
        <f aca="true" t="shared" si="11" ref="C35:H35">C36+C37</f>
        <v>0</v>
      </c>
      <c r="D35" s="152">
        <f t="shared" si="11"/>
        <v>0</v>
      </c>
      <c r="E35" s="92">
        <f t="shared" si="11"/>
        <v>0</v>
      </c>
      <c r="F35" s="105">
        <f t="shared" si="11"/>
        <v>0</v>
      </c>
      <c r="G35" s="141">
        <f t="shared" si="11"/>
        <v>0</v>
      </c>
      <c r="H35" s="105">
        <f t="shared" si="11"/>
        <v>0</v>
      </c>
      <c r="I35" s="104">
        <f aca="true" t="shared" si="12" ref="I35:I41">G35-E35</f>
        <v>0</v>
      </c>
      <c r="J35" s="106">
        <f t="shared" si="2"/>
        <v>0</v>
      </c>
      <c r="K35" s="123"/>
    </row>
    <row r="36" spans="1:11" s="13" customFormat="1" ht="46.5" customHeight="1">
      <c r="A36" s="18" t="s">
        <v>70</v>
      </c>
      <c r="B36" s="3" t="s">
        <v>89</v>
      </c>
      <c r="C36" s="162">
        <v>0</v>
      </c>
      <c r="D36" s="154">
        <f t="shared" si="7"/>
        <v>0</v>
      </c>
      <c r="E36" s="97">
        <v>0</v>
      </c>
      <c r="F36" s="100">
        <f>E36/$E$50</f>
        <v>0</v>
      </c>
      <c r="G36" s="101">
        <v>0</v>
      </c>
      <c r="H36" s="100">
        <f t="shared" si="9"/>
        <v>0</v>
      </c>
      <c r="I36" s="101">
        <f t="shared" si="12"/>
        <v>0</v>
      </c>
      <c r="J36" s="102">
        <f>H36-F36</f>
        <v>0</v>
      </c>
      <c r="K36" s="123"/>
    </row>
    <row r="37" spans="1:11" s="13" customFormat="1" ht="47.25" customHeight="1">
      <c r="A37" s="18" t="s">
        <v>71</v>
      </c>
      <c r="B37" s="30" t="s">
        <v>88</v>
      </c>
      <c r="C37" s="162">
        <v>0</v>
      </c>
      <c r="D37" s="154">
        <f t="shared" si="7"/>
        <v>0</v>
      </c>
      <c r="E37" s="97">
        <v>0</v>
      </c>
      <c r="F37" s="100">
        <f>E37/$E$50</f>
        <v>0</v>
      </c>
      <c r="G37" s="101">
        <v>0</v>
      </c>
      <c r="H37" s="100">
        <f t="shared" si="9"/>
        <v>0</v>
      </c>
      <c r="I37" s="101">
        <f t="shared" si="12"/>
        <v>0</v>
      </c>
      <c r="J37" s="102">
        <f t="shared" si="2"/>
        <v>0</v>
      </c>
      <c r="K37" s="123"/>
    </row>
    <row r="38" spans="1:11" s="13" customFormat="1" ht="25.5" customHeight="1">
      <c r="A38" s="17" t="s">
        <v>29</v>
      </c>
      <c r="B38" s="4" t="s">
        <v>30</v>
      </c>
      <c r="C38" s="163">
        <f aca="true" t="shared" si="13" ref="C38:H38">C39+C40</f>
        <v>0</v>
      </c>
      <c r="D38" s="152">
        <f t="shared" si="13"/>
        <v>0</v>
      </c>
      <c r="E38" s="92">
        <f t="shared" si="13"/>
        <v>0</v>
      </c>
      <c r="F38" s="105">
        <f t="shared" si="13"/>
        <v>0</v>
      </c>
      <c r="G38" s="104">
        <f t="shared" si="13"/>
        <v>0</v>
      </c>
      <c r="H38" s="105">
        <f t="shared" si="13"/>
        <v>0</v>
      </c>
      <c r="I38" s="104">
        <f t="shared" si="12"/>
        <v>0</v>
      </c>
      <c r="J38" s="106">
        <f t="shared" si="2"/>
        <v>0</v>
      </c>
      <c r="K38" s="123"/>
    </row>
    <row r="39" spans="1:11" s="13" customFormat="1" ht="29.25" customHeight="1">
      <c r="A39" s="18" t="s">
        <v>74</v>
      </c>
      <c r="B39" s="3" t="s">
        <v>87</v>
      </c>
      <c r="C39" s="162">
        <v>0</v>
      </c>
      <c r="D39" s="154">
        <f t="shared" si="7"/>
        <v>0</v>
      </c>
      <c r="E39" s="97">
        <v>0</v>
      </c>
      <c r="F39" s="100">
        <f>E39/$E$50</f>
        <v>0</v>
      </c>
      <c r="G39" s="101">
        <v>0</v>
      </c>
      <c r="H39" s="100">
        <f t="shared" si="9"/>
        <v>0</v>
      </c>
      <c r="I39" s="101">
        <f t="shared" si="12"/>
        <v>0</v>
      </c>
      <c r="J39" s="102">
        <f t="shared" si="2"/>
        <v>0</v>
      </c>
      <c r="K39" s="123"/>
    </row>
    <row r="40" spans="1:11" s="13" customFormat="1" ht="51.75" customHeight="1">
      <c r="A40" s="18" t="s">
        <v>75</v>
      </c>
      <c r="B40" s="30" t="s">
        <v>86</v>
      </c>
      <c r="C40" s="162">
        <v>0</v>
      </c>
      <c r="D40" s="154">
        <f t="shared" si="7"/>
        <v>0</v>
      </c>
      <c r="E40" s="97">
        <v>0</v>
      </c>
      <c r="F40" s="100">
        <f>E40/$E$50</f>
        <v>0</v>
      </c>
      <c r="G40" s="108">
        <v>0</v>
      </c>
      <c r="H40" s="100">
        <f t="shared" si="9"/>
        <v>0</v>
      </c>
      <c r="I40" s="101">
        <f t="shared" si="12"/>
        <v>0</v>
      </c>
      <c r="J40" s="102">
        <f t="shared" si="2"/>
        <v>0</v>
      </c>
      <c r="K40" s="123"/>
    </row>
    <row r="41" spans="1:12" s="13" customFormat="1" ht="29.25" customHeight="1">
      <c r="A41" s="17" t="s">
        <v>31</v>
      </c>
      <c r="B41" s="4" t="s">
        <v>32</v>
      </c>
      <c r="C41" s="159">
        <f aca="true" t="shared" si="14" ref="C41:H41">C12+C25+C28+C35+C38</f>
        <v>16271.2835</v>
      </c>
      <c r="D41" s="160">
        <f t="shared" si="14"/>
        <v>6.223692343588037</v>
      </c>
      <c r="E41" s="85">
        <f t="shared" si="14"/>
        <v>4040.2529200000004</v>
      </c>
      <c r="F41" s="50">
        <f t="shared" si="14"/>
        <v>6.223692174505102</v>
      </c>
      <c r="G41" s="142">
        <f t="shared" si="14"/>
        <v>4332.941</v>
      </c>
      <c r="H41" s="50">
        <f t="shared" si="14"/>
        <v>14.30556481833039</v>
      </c>
      <c r="I41" s="62">
        <f t="shared" si="12"/>
        <v>292.68807999999945</v>
      </c>
      <c r="J41" s="63">
        <f>J12+J25+J28+J35+J38</f>
        <v>8.081872643825287</v>
      </c>
      <c r="K41" s="122">
        <f>G41-E41</f>
        <v>292.68807999999945</v>
      </c>
      <c r="L41" s="170">
        <f>H41-F41</f>
        <v>8.081872643825289</v>
      </c>
    </row>
    <row r="42" spans="1:11" s="13" customFormat="1" ht="27.75" customHeight="1">
      <c r="A42" s="17" t="s">
        <v>33</v>
      </c>
      <c r="B42" s="4" t="s">
        <v>48</v>
      </c>
      <c r="C42" s="163">
        <f aca="true" t="shared" si="15" ref="C42:J42">SUM(C43:C46)</f>
        <v>0</v>
      </c>
      <c r="D42" s="166">
        <f t="shared" si="15"/>
        <v>0</v>
      </c>
      <c r="E42" s="92">
        <f>SUM(E43:E46)</f>
        <v>0</v>
      </c>
      <c r="F42" s="95">
        <f t="shared" si="15"/>
        <v>0</v>
      </c>
      <c r="G42" s="143">
        <f t="shared" si="15"/>
        <v>0</v>
      </c>
      <c r="H42" s="95">
        <f t="shared" si="15"/>
        <v>0</v>
      </c>
      <c r="I42" s="94">
        <f t="shared" si="15"/>
        <v>0</v>
      </c>
      <c r="J42" s="96">
        <f t="shared" si="15"/>
        <v>0</v>
      </c>
      <c r="K42" s="123"/>
    </row>
    <row r="43" spans="1:11" s="13" customFormat="1" ht="27.75" customHeight="1">
      <c r="A43" s="18" t="s">
        <v>34</v>
      </c>
      <c r="B43" s="3" t="s">
        <v>85</v>
      </c>
      <c r="C43" s="162">
        <v>0</v>
      </c>
      <c r="D43" s="154">
        <f>C43/$C$50</f>
        <v>0</v>
      </c>
      <c r="E43" s="97">
        <v>0</v>
      </c>
      <c r="F43" s="100">
        <f>E43/$E$50</f>
        <v>0</v>
      </c>
      <c r="G43" s="134">
        <v>0</v>
      </c>
      <c r="H43" s="100">
        <f>G43/$G$50</f>
        <v>0</v>
      </c>
      <c r="I43" s="101">
        <f aca="true" t="shared" si="16" ref="I43:J47">G43-E43</f>
        <v>0</v>
      </c>
      <c r="J43" s="102">
        <f t="shared" si="16"/>
        <v>0</v>
      </c>
      <c r="K43" s="123"/>
    </row>
    <row r="44" spans="1:11" s="13" customFormat="1" ht="48" customHeight="1">
      <c r="A44" s="18" t="s">
        <v>35</v>
      </c>
      <c r="B44" s="3" t="s">
        <v>84</v>
      </c>
      <c r="C44" s="162">
        <v>0</v>
      </c>
      <c r="D44" s="154">
        <f>C44/$C$50</f>
        <v>0</v>
      </c>
      <c r="E44" s="97">
        <v>0</v>
      </c>
      <c r="F44" s="100">
        <f>E44/$E$50</f>
        <v>0</v>
      </c>
      <c r="G44" s="134">
        <v>0</v>
      </c>
      <c r="H44" s="100">
        <f>G44/$G$50</f>
        <v>0</v>
      </c>
      <c r="I44" s="101">
        <f t="shared" si="16"/>
        <v>0</v>
      </c>
      <c r="J44" s="102">
        <f t="shared" si="16"/>
        <v>0</v>
      </c>
      <c r="K44" s="123"/>
    </row>
    <row r="45" spans="1:11" s="13" customFormat="1" ht="49.5" customHeight="1">
      <c r="A45" s="18" t="s">
        <v>36</v>
      </c>
      <c r="B45" s="36" t="s">
        <v>83</v>
      </c>
      <c r="C45" s="162">
        <v>0</v>
      </c>
      <c r="D45" s="154">
        <f>C45/$C$50</f>
        <v>0</v>
      </c>
      <c r="E45" s="97">
        <v>0</v>
      </c>
      <c r="F45" s="100">
        <f>E45/$E$50</f>
        <v>0</v>
      </c>
      <c r="G45" s="134">
        <v>0</v>
      </c>
      <c r="H45" s="100">
        <f>G45/$G$50</f>
        <v>0</v>
      </c>
      <c r="I45" s="101">
        <f t="shared" si="16"/>
        <v>0</v>
      </c>
      <c r="J45" s="102">
        <f t="shared" si="16"/>
        <v>0</v>
      </c>
      <c r="K45" s="123"/>
    </row>
    <row r="46" spans="1:11" s="13" customFormat="1" ht="49.5" customHeight="1">
      <c r="A46" s="18" t="s">
        <v>37</v>
      </c>
      <c r="B46" s="36" t="s">
        <v>82</v>
      </c>
      <c r="C46" s="162">
        <v>0</v>
      </c>
      <c r="D46" s="154">
        <f>C46/$C$50</f>
        <v>0</v>
      </c>
      <c r="E46" s="97">
        <v>0</v>
      </c>
      <c r="F46" s="100">
        <f>E46/$E$50</f>
        <v>0</v>
      </c>
      <c r="G46" s="134">
        <v>0</v>
      </c>
      <c r="H46" s="100">
        <f>G46/$G$50</f>
        <v>0</v>
      </c>
      <c r="I46" s="101">
        <f t="shared" si="16"/>
        <v>0</v>
      </c>
      <c r="J46" s="102">
        <f t="shared" si="16"/>
        <v>0</v>
      </c>
      <c r="K46" s="123"/>
    </row>
    <row r="47" spans="1:11" s="13" customFormat="1" ht="70.5" customHeight="1">
      <c r="A47" s="20" t="s">
        <v>38</v>
      </c>
      <c r="B47" s="6" t="s">
        <v>81</v>
      </c>
      <c r="C47" s="159">
        <v>31.178</v>
      </c>
      <c r="D47" s="156">
        <f>C47/$C$50</f>
        <v>0.011925443981624918</v>
      </c>
      <c r="E47" s="92">
        <v>0</v>
      </c>
      <c r="F47" s="105">
        <f>E47/$E$50</f>
        <v>0</v>
      </c>
      <c r="G47" s="135">
        <v>0</v>
      </c>
      <c r="H47" s="105">
        <f>G47/$G$50</f>
        <v>0</v>
      </c>
      <c r="I47" s="104">
        <f t="shared" si="16"/>
        <v>0</v>
      </c>
      <c r="J47" s="106">
        <f t="shared" si="16"/>
        <v>0</v>
      </c>
      <c r="K47" s="125"/>
    </row>
    <row r="48" spans="1:11" ht="52.5" customHeight="1">
      <c r="A48" s="20" t="s">
        <v>39</v>
      </c>
      <c r="B48" s="4" t="s">
        <v>80</v>
      </c>
      <c r="C48" s="187">
        <f>C41+C42+C47</f>
        <v>16302.4615</v>
      </c>
      <c r="D48" s="188"/>
      <c r="E48" s="231">
        <f>E41+E42+E47</f>
        <v>4040.2529200000004</v>
      </c>
      <c r="F48" s="220"/>
      <c r="G48" s="219">
        <f>G41+G42+G47</f>
        <v>4332.941</v>
      </c>
      <c r="H48" s="220"/>
      <c r="I48" s="203">
        <f>G48-E48</f>
        <v>292.68807999999945</v>
      </c>
      <c r="J48" s="232"/>
      <c r="K48" s="114">
        <f>I12+I25+I28</f>
        <v>292.6880799999996</v>
      </c>
    </row>
    <row r="49" spans="1:10" ht="73.5" customHeight="1">
      <c r="A49" s="20" t="s">
        <v>40</v>
      </c>
      <c r="B49" s="4" t="s">
        <v>79</v>
      </c>
      <c r="C49" s="215">
        <f>C48/C50</f>
        <v>6.235617787569662</v>
      </c>
      <c r="D49" s="216"/>
      <c r="E49" s="221">
        <f>E48/E50</f>
        <v>6.223692174505102</v>
      </c>
      <c r="F49" s="193"/>
      <c r="G49" s="222">
        <f>G48/G50</f>
        <v>14.305564818330389</v>
      </c>
      <c r="H49" s="193"/>
      <c r="I49" s="223">
        <f>G49-E49</f>
        <v>8.081872643825287</v>
      </c>
      <c r="J49" s="224"/>
    </row>
    <row r="50" spans="1:10" ht="32.25" customHeight="1" thickBot="1">
      <c r="A50" s="21" t="s">
        <v>51</v>
      </c>
      <c r="B50" s="22" t="s">
        <v>50</v>
      </c>
      <c r="C50" s="211">
        <v>2614.41</v>
      </c>
      <c r="D50" s="212"/>
      <c r="E50" s="225">
        <v>649.173</v>
      </c>
      <c r="F50" s="226"/>
      <c r="G50" s="227">
        <v>302.885</v>
      </c>
      <c r="H50" s="228"/>
      <c r="I50" s="229">
        <f>G50-E50</f>
        <v>-346.288</v>
      </c>
      <c r="J50" s="230"/>
    </row>
    <row r="51" spans="1:9" ht="27.75" customHeight="1">
      <c r="A51" s="15"/>
      <c r="B51" s="5"/>
      <c r="C51" s="130"/>
      <c r="D51" s="130"/>
      <c r="E51" s="16"/>
      <c r="F51" s="16"/>
      <c r="I51" s="26"/>
    </row>
    <row r="52" spans="1:10" ht="27.75" customHeight="1">
      <c r="A52" s="177" t="s">
        <v>112</v>
      </c>
      <c r="B52" s="177"/>
      <c r="C52" s="177"/>
      <c r="D52" s="177"/>
      <c r="E52" s="177"/>
      <c r="F52" s="177"/>
      <c r="G52" s="177"/>
      <c r="H52" s="177"/>
      <c r="I52" s="177"/>
      <c r="J52" s="177"/>
    </row>
    <row r="53" spans="1:10" ht="66" customHeight="1">
      <c r="A53" s="27"/>
      <c r="B53" s="28" t="s">
        <v>58</v>
      </c>
      <c r="C53" s="131"/>
      <c r="D53" s="131"/>
      <c r="E53" s="29"/>
      <c r="F53" s="185" t="s">
        <v>116</v>
      </c>
      <c r="G53" s="185"/>
      <c r="H53" s="132"/>
      <c r="I53" s="173"/>
      <c r="J53" s="132"/>
    </row>
    <row r="54" spans="1:10" ht="19.5" customHeight="1">
      <c r="A54" s="27"/>
      <c r="B54" s="28"/>
      <c r="C54" s="210"/>
      <c r="D54" s="210"/>
      <c r="E54" s="174"/>
      <c r="F54" s="37"/>
      <c r="G54" s="176"/>
      <c r="H54" s="132"/>
      <c r="I54" s="132"/>
      <c r="J54" s="132"/>
    </row>
    <row r="55" spans="2:10" ht="27" customHeight="1">
      <c r="B55" s="28" t="s">
        <v>113</v>
      </c>
      <c r="C55" s="175"/>
      <c r="D55" s="175"/>
      <c r="E55" s="132"/>
      <c r="F55" s="186" t="s">
        <v>114</v>
      </c>
      <c r="G55" s="186"/>
      <c r="H55" s="132"/>
      <c r="I55" s="132"/>
      <c r="J55" s="132"/>
    </row>
    <row r="56" spans="2:10" ht="22.5">
      <c r="B56" s="28"/>
      <c r="C56" s="175"/>
      <c r="D56" s="175"/>
      <c r="E56" s="132"/>
      <c r="F56" s="176"/>
      <c r="G56" s="176"/>
      <c r="H56" s="132"/>
      <c r="I56" s="132"/>
      <c r="J56" s="132"/>
    </row>
    <row r="57" spans="2:10" ht="23.25" customHeight="1">
      <c r="B57" s="28" t="s">
        <v>59</v>
      </c>
      <c r="C57" s="175"/>
      <c r="D57" s="175"/>
      <c r="E57" s="132"/>
      <c r="F57" s="186" t="s">
        <v>60</v>
      </c>
      <c r="G57" s="186"/>
      <c r="H57" s="132"/>
      <c r="I57" s="132"/>
      <c r="J57" s="132"/>
    </row>
    <row r="58" ht="22.5">
      <c r="B58" s="5"/>
    </row>
  </sheetData>
  <sheetProtection/>
  <mergeCells count="29">
    <mergeCell ref="E9:F9"/>
    <mergeCell ref="I48:J48"/>
    <mergeCell ref="A2:J2"/>
    <mergeCell ref="A3:J3"/>
    <mergeCell ref="A4:J4"/>
    <mergeCell ref="A5:J5"/>
    <mergeCell ref="A6:J6"/>
    <mergeCell ref="A8:A10"/>
    <mergeCell ref="B8:B10"/>
    <mergeCell ref="C8:D9"/>
    <mergeCell ref="E8:J8"/>
    <mergeCell ref="I49:J49"/>
    <mergeCell ref="C50:D50"/>
    <mergeCell ref="E50:F50"/>
    <mergeCell ref="G50:H50"/>
    <mergeCell ref="I50:J50"/>
    <mergeCell ref="G9:H9"/>
    <mergeCell ref="I9:J9"/>
    <mergeCell ref="C48:D48"/>
    <mergeCell ref="E48:F48"/>
    <mergeCell ref="G48:H48"/>
    <mergeCell ref="F53:G53"/>
    <mergeCell ref="C54:D54"/>
    <mergeCell ref="F55:G55"/>
    <mergeCell ref="F57:G57"/>
    <mergeCell ref="C49:D49"/>
    <mergeCell ref="E49:F49"/>
    <mergeCell ref="G49:H49"/>
    <mergeCell ref="A52:J52"/>
  </mergeCells>
  <conditionalFormatting sqref="C20 E20">
    <cfRule type="containsText" priority="7" dxfId="10" operator="containsText" stopIfTrue="1" text="Додаток2">
      <formula>NOT(ISERROR(SEARCH("Додаток2",C20)))</formula>
    </cfRule>
    <cfRule type="containsText" priority="8" dxfId="10" operator="containsText" stopIfTrue="1" text="Додаток2">
      <formula>NOT(ISERROR(SEARCH("Додаток2",C20)))</formula>
    </cfRule>
  </conditionalFormatting>
  <conditionalFormatting sqref="E20">
    <cfRule type="containsText" priority="5" dxfId="10" operator="containsText" stopIfTrue="1" text="Додаток2">
      <formula>NOT(ISERROR(SEARCH("Додаток2",E20)))</formula>
    </cfRule>
    <cfRule type="containsText" priority="6" dxfId="10" operator="containsText" stopIfTrue="1" text="Додаток2">
      <formula>NOT(ISERROR(SEARCH("Додаток2",E20)))</formula>
    </cfRule>
  </conditionalFormatting>
  <conditionalFormatting sqref="G20">
    <cfRule type="containsText" priority="3" dxfId="10" operator="containsText" stopIfTrue="1" text="Додаток2">
      <formula>NOT(ISERROR(SEARCH("Додаток2",G20)))</formula>
    </cfRule>
    <cfRule type="containsText" priority="4" dxfId="10" operator="containsText" stopIfTrue="1" text="Додаток2">
      <formula>NOT(ISERROR(SEARCH("Додаток2",G20)))</formula>
    </cfRule>
  </conditionalFormatting>
  <conditionalFormatting sqref="G20">
    <cfRule type="containsText" priority="1" dxfId="10" operator="containsText" stopIfTrue="1" text="Додаток2">
      <formula>NOT(ISERROR(SEARCH("Додаток2",G20)))</formula>
    </cfRule>
    <cfRule type="containsText" priority="2" dxfId="10" operator="containsText" stopIfTrue="1" text="Додаток2">
      <formula>NOT(ISERROR(SEARCH("Додаток2",G20)))</formula>
    </cfRule>
  </conditionalFormatting>
  <printOptions horizontalCentered="1"/>
  <pageMargins left="0.31496062992125984" right="0.1968503937007874" top="0.2362204724409449" bottom="0.2362204724409449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2020-04-23T05:31:52Z</dcterms:modified>
  <cp:category/>
  <cp:version/>
  <cp:contentType/>
  <cp:contentStatus/>
</cp:coreProperties>
</file>