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8445" activeTab="2"/>
  </bookViews>
  <sheets>
    <sheet name="3" sheetId="1" r:id="rId1"/>
    <sheet name="4" sheetId="2" r:id="rId2"/>
    <sheet name="5" sheetId="3" r:id="rId3"/>
    <sheet name="Лист1" sheetId="4" r:id="rId4"/>
  </sheets>
  <definedNames>
    <definedName name="_xlnm.Print_Titles" localSheetId="0">'3'!$14:$14</definedName>
    <definedName name="_xlnm.Print_Area" localSheetId="0">'3'!$A$1:$T$84</definedName>
  </definedNames>
  <calcPr fullCalcOnLoad="1"/>
</workbook>
</file>

<file path=xl/sharedStrings.xml><?xml version="1.0" encoding="utf-8"?>
<sst xmlns="http://schemas.openxmlformats.org/spreadsheetml/2006/main" count="702" uniqueCount="215">
  <si>
    <t>№ з/п</t>
  </si>
  <si>
    <t>Найменування заходів (пооб'єктно)</t>
  </si>
  <si>
    <t>І кв.</t>
  </si>
  <si>
    <t>ІІ кв.</t>
  </si>
  <si>
    <t>ІІІ кв.</t>
  </si>
  <si>
    <t>ІV кв.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</si>
  <si>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</si>
  <si>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</si>
  <si>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</si>
  <si>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</si>
  <si>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</si>
  <si>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</si>
  <si>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</si>
  <si>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</si>
  <si>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</si>
  <si>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 xml:space="preserve"> не підлягають поверненню </t>
  </si>
  <si>
    <t>прогнозний період</t>
  </si>
  <si>
    <t>що не підлягають поверненню</t>
  </si>
  <si>
    <t>госпо-          дарський  (вартість    матеріальних ресурсів)</t>
  </si>
  <si>
    <t>Усього за Інвест програмою</t>
  </si>
  <si>
    <t>плано-ваний період     + n*</t>
  </si>
  <si>
    <t xml:space="preserve">     (підпис)</t>
  </si>
  <si>
    <t>підрядний</t>
  </si>
  <si>
    <t>-</t>
  </si>
  <si>
    <t>ЛКСП "Лисичанськводоканал"</t>
  </si>
  <si>
    <t>Начальник ВТВ</t>
  </si>
  <si>
    <t>Заходи щодо забезпечення технологічного та/або комерційного обліку ресурсів, з них:</t>
  </si>
  <si>
    <t>ІІ</t>
  </si>
  <si>
    <t>І</t>
  </si>
  <si>
    <t>з урахуванням:</t>
  </si>
  <si>
    <t>Водопостачання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</si>
  <si>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</si>
  <si>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</si>
  <si>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</si>
  <si>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</si>
  <si>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підвищення екологічної безпеки та охорони навколишнього середовища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</si>
  <si>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</si>
  <si>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</si>
  <si>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Водовідведення</t>
  </si>
  <si>
    <t>Заходи зі зниження питомих витрат, а також втрат ресурсів</t>
  </si>
  <si>
    <t>Усього за розділом ІІ</t>
  </si>
  <si>
    <t>Усього за інвестиційною програмою</t>
  </si>
  <si>
    <t>(посада відповідального виконавця)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</si>
  <si>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</si>
  <si>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</si>
  <si>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>Строк окупності (місяців)**</t>
  </si>
  <si>
    <t>аморти-   заційні відраху-   вання</t>
  </si>
  <si>
    <t>бюджетні кошти   (не підлягають поверненню)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</si>
  <si>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</si>
  <si>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</si>
  <si>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</si>
  <si>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 xml:space="preserve"> За способом виконання,                 тис. грн. (без ПДВ)</t>
  </si>
  <si>
    <t>Строк окупності (місяців)*</t>
  </si>
  <si>
    <t>Усього за розділом  І</t>
  </si>
  <si>
    <t>Усього за розділом  ІІ</t>
  </si>
  <si>
    <t>Графік здійснення заходів та використання коштів на планований та прогнозний періоди  тис. грн. (без ПДВ)</t>
  </si>
  <si>
    <t>планований період</t>
  </si>
  <si>
    <t>планований період            + 1</t>
  </si>
  <si>
    <t xml:space="preserve">   (прізвище, ім’я, по батькові)</t>
  </si>
  <si>
    <t>МП</t>
  </si>
  <si>
    <t>Головний інженер ЛКСП "Лисичанськводоканал"</t>
  </si>
  <si>
    <t>А.І. Боровська</t>
  </si>
  <si>
    <t>Начальник ВТВ                                                        __________________                       Боровська Ала Іванівна</t>
  </si>
  <si>
    <t>В.М. Францов</t>
  </si>
  <si>
    <t>1 од.</t>
  </si>
  <si>
    <t>1.1</t>
  </si>
  <si>
    <t>1.2</t>
  </si>
  <si>
    <t>1.3</t>
  </si>
  <si>
    <t>1.4</t>
  </si>
  <si>
    <t>1.5</t>
  </si>
  <si>
    <t>1.6</t>
  </si>
  <si>
    <t>1.7</t>
  </si>
  <si>
    <t>1.8</t>
  </si>
  <si>
    <t>Будівництво, реконструкція та модернізація об’єктів водопостачання  з урахуванням:</t>
  </si>
  <si>
    <t>Усього за підпунктом 1.2</t>
  </si>
  <si>
    <t>Усього за підпунктом 1.7</t>
  </si>
  <si>
    <t>2.5</t>
  </si>
  <si>
    <t>2.5.1</t>
  </si>
  <si>
    <t>2.5.2</t>
  </si>
  <si>
    <t>Усього за підпунктом 2.5</t>
  </si>
  <si>
    <t>Заходи зі зниження питомих витрат, а також втрат ресурсів, з них:</t>
  </si>
  <si>
    <t>1.1.1.</t>
  </si>
  <si>
    <t>1.1.2.</t>
  </si>
  <si>
    <t>Усього за підпунктом 1.1</t>
  </si>
  <si>
    <t>1.2.1</t>
  </si>
  <si>
    <t>Заходи зі зниження питомих витрат,  а також втрат ресурсів, з них:</t>
  </si>
  <si>
    <t>1од.</t>
  </si>
  <si>
    <t>2.1</t>
  </si>
  <si>
    <t>2.1.1</t>
  </si>
  <si>
    <t>2.1.2</t>
  </si>
  <si>
    <t>2.2</t>
  </si>
  <si>
    <t>2.2.1</t>
  </si>
  <si>
    <t>2.2.2</t>
  </si>
  <si>
    <t>Усього за підпунктом 2.1</t>
  </si>
  <si>
    <t>2.2.3</t>
  </si>
  <si>
    <t>Усього за підпунктом 2.2</t>
  </si>
  <si>
    <t>Заходи щодо підвищення екологічної безпеки та охорони навколишнього середовища, з них:</t>
  </si>
  <si>
    <t>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</si>
  <si>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Додаток  3                                                                                              </t>
  </si>
  <si>
    <t>Головний економіст</t>
  </si>
  <si>
    <t>О.В. Калитка</t>
  </si>
  <si>
    <t xml:space="preserve">(найменування ліцензіата) 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</si>
  <si>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</si>
  <si>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</si>
  <si>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</si>
  <si>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</si>
  <si>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</si>
  <si>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</si>
  <si>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</si>
  <si>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</si>
  <si>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</si>
  <si>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</si>
  <si>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</si>
  <si>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</si>
  <si>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Заходи щодо зменшення обсягу витрат води на технологічні потреби, з них:</t>
  </si>
  <si>
    <t>Усього за підпунктом 1.3</t>
  </si>
  <si>
    <t>Заходи щодо підвищення якості послуг з централізованого водопостачання, з них:</t>
  </si>
  <si>
    <t>Усього за підпунктом 1.4</t>
  </si>
  <si>
    <t>Заходи щодо впровадження та розвитку інформаційних технологій, з них:</t>
  </si>
  <si>
    <t>Усього за підпунктом 1.5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</si>
  <si>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</si>
  <si>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</si>
  <si>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Інші заходи, з них:</t>
  </si>
  <si>
    <t>Усього за підпунктом 1.8</t>
  </si>
  <si>
    <t xml:space="preserve">  2.1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</si>
  <si>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</si>
  <si>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</si>
  <si>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</si>
  <si>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</si>
  <si>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2.4</t>
  </si>
  <si>
    <t>Усього за підпунктом  2.4</t>
  </si>
  <si>
    <t>Усього за підпунктом  2.5</t>
  </si>
  <si>
    <t>2.6</t>
  </si>
  <si>
    <t>Усього за підпунктом 2.6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</si>
  <si>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</si>
  <si>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</si>
  <si>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</si>
  <si>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</si>
  <si>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 xml:space="preserve">Додаток  4                                                                                             </t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</si>
  <si>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</si>
  <si>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єктів водовідведення, з урахуванням:</t>
    </r>
  </si>
  <si>
    <t>Графік здійснення заходів та використання коштів на планований період,                                                                                                                                 тис. грн (без ПДВ)</t>
  </si>
  <si>
    <t>Заходи щодо провадження та розвитку інформаційних технологій, з них:</t>
  </si>
  <si>
    <t xml:space="preserve">  1.7</t>
  </si>
  <si>
    <t>Інші заходи,з них: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</si>
  <si>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</si>
  <si>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</si>
  <si>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</si>
  <si>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</si>
  <si>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</si>
  <si>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</si>
  <si>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 xml:space="preserve">  1.3</t>
  </si>
  <si>
    <t xml:space="preserve">  1.8</t>
  </si>
  <si>
    <t>позичкові кошти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</si>
  <si>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</si>
  <si>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(назва ліцензіата) </t>
  </si>
  <si>
    <t>Кошти, що враховуються у структурі тарифів за джерелами фінансування,  
тис. грн (без ПДВ)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</si>
  <si>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</si>
  <si>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</si>
  <si>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</si>
  <si>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Заходи щодо впровадження та розвитку інформаційних технологій</t>
  </si>
  <si>
    <t xml:space="preserve"> Будівництво, реконструкція та модернізація об’єктів водовідведення, з урахуванням:</t>
  </si>
  <si>
    <t xml:space="preserve">№ аркуша обґрунтовуючих матеріалів 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</si>
  <si>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</si>
  <si>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</si>
  <si>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</si>
  <si>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</si>
  <si>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</si>
  <si>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</si>
  <si>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</si>
  <si>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</si>
  <si>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Головний бухгалтер                                                __________________                        Боброва Лілія Орестовна</t>
  </si>
  <si>
    <t>1,2,2</t>
  </si>
  <si>
    <t>1.2.3</t>
  </si>
  <si>
    <t>1.2.1.</t>
  </si>
  <si>
    <t>1.2.2.</t>
  </si>
  <si>
    <t>1.2.3.</t>
  </si>
  <si>
    <t>2.2.4</t>
  </si>
  <si>
    <t>1.4.1</t>
  </si>
  <si>
    <t>2.1.3</t>
  </si>
  <si>
    <t>0</t>
  </si>
  <si>
    <t>1.4.1.</t>
  </si>
  <si>
    <t>Будівництво, реконструкція та модернізація об’єктів водовідведення  з урахуванням:</t>
  </si>
  <si>
    <t>2.6.1.</t>
  </si>
  <si>
    <t>2.6.1</t>
  </si>
  <si>
    <t xml:space="preserve">ПОГОДЖЕНО
рішенням Лисичанської міської ради
                 від _________________ №_____________                                                                                             Секретар Лисичанської міської ради       </t>
  </si>
  <si>
    <t xml:space="preserve">                                                         _______________________Щеглаков Е.І.</t>
  </si>
  <si>
    <t xml:space="preserve">ПОГОДЖЕНО
рішенням Лисичанської міської ради                                                    
          від _________________ №_____________                                                                           Секретар Лисичанської міської ради                                    ______________________Щеглаков Е.І.                                                     </t>
  </si>
  <si>
    <t>1.1.2</t>
  </si>
  <si>
    <t>1.1.3</t>
  </si>
  <si>
    <t>Придбання для встановлення частотних перетворювачів ВНС "Новодружеська"</t>
  </si>
  <si>
    <t>Придбання для встановлення частотних перетворювачів ВНС "Привілля"</t>
  </si>
  <si>
    <t>5од.</t>
  </si>
  <si>
    <t>380 м</t>
  </si>
  <si>
    <t>Впровадження комплексу АСКОЕ</t>
  </si>
  <si>
    <t>Фінансовий план довгострокової інвестиційної програми на 2020 рік</t>
  </si>
  <si>
    <t>Річний  інвестиційний план на 2020 рік</t>
  </si>
  <si>
    <t>2.6.2</t>
  </si>
  <si>
    <t>1.1.1</t>
  </si>
  <si>
    <t>5од</t>
  </si>
  <si>
    <t xml:space="preserve">План витрат за джерелами фінансування на виконання інвестиційної програми для врахування у структурі тарифів  на 12 місяців  2020 року   </t>
  </si>
  <si>
    <t>1550м</t>
  </si>
  <si>
    <t>Розробка проекту:"Оснащення вузлом технологічного обліку питної води ВНС "Лисичанська"</t>
  </si>
  <si>
    <t>Придбання насосу з метою заміни насосного агр.№3 ВНС "Білогорівська"</t>
  </si>
  <si>
    <t>Придбання насосу для заміни насосного агрегату КНС 6</t>
  </si>
  <si>
    <t xml:space="preserve">Придбання труби для заміни  трубопроводу вологого  осаду Д200 мм на МОС-1, протяжністю  380 м </t>
  </si>
  <si>
    <t>Придбання труби КОРСИС Д 200 SN8 для заміни каналізаційного колектору по вул.Донсодівська м.Лисичанськ</t>
  </si>
  <si>
    <t>Розробка проекту: "Встановлення приладів обліку на напірних колекторах КНС"</t>
  </si>
  <si>
    <t>Придбання кабелю для заміни  на МОС-3</t>
  </si>
  <si>
    <t>390 м</t>
  </si>
  <si>
    <t>Придбання труби для заміни трубопроводу вологого осаду Д200мм на МОС-1, протяжністю 380 м</t>
  </si>
  <si>
    <t xml:space="preserve"> Придбання аналізатору вмісту нафтопродуктів в воді для лабораторїї стічних вод</t>
  </si>
  <si>
    <t>ЗАТВЕРДЖЕНО                                                                                              Директор ЛКСП "Лисичанськводоканал"                                    _________________ С.І.Лозиченко                                                                "_____"  ___________________ 2019 р.</t>
  </si>
  <si>
    <t>ЗАТВЕРДЖЕНО                                                                                              Директор ЛКСП "Лисичанськводоканал"                                    _________________ С.І.Лозиченко                                                    "_____"  ___________________ 2019 р.</t>
  </si>
  <si>
    <t>Директор ЛКСП "Лисичанськводоканал"           __________________                         Лозиченко Сергій Іванович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</si>
</sst>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0.0"/>
    <numFmt numFmtId="166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3" fontId="7" fillId="0" borderId="10" xfId="53" applyNumberFormat="1" applyFont="1" applyFill="1" applyBorder="1" applyAlignment="1">
      <alignment horizontal="center" wrapText="1"/>
      <protection/>
    </xf>
    <xf numFmtId="165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6" fontId="7" fillId="0" borderId="10" xfId="33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165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wrapText="1"/>
    </xf>
    <xf numFmtId="2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2" fontId="7" fillId="0" borderId="13" xfId="33" applyNumberFormat="1" applyFont="1" applyFill="1" applyBorder="1" applyAlignment="1" applyProtection="1">
      <alignment horizontal="center" wrapText="1"/>
      <protection/>
    </xf>
    <xf numFmtId="1" fontId="9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33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33" applyFont="1" applyFill="1" applyBorder="1" applyAlignment="1" applyProtection="1">
      <alignment horizontal="center" wrapText="1"/>
      <protection locked="0"/>
    </xf>
    <xf numFmtId="0" fontId="7" fillId="33" borderId="0" xfId="0" applyFont="1" applyFill="1" applyAlignment="1">
      <alignment horizontal="center"/>
    </xf>
    <xf numFmtId="0" fontId="7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wrapText="1"/>
    </xf>
    <xf numFmtId="2" fontId="9" fillId="1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1" fontId="7" fillId="0" borderId="10" xfId="33" applyNumberFormat="1" applyFont="1" applyFill="1" applyBorder="1" applyAlignment="1" applyProtection="1">
      <alignment horizontal="center" wrapText="1"/>
      <protection/>
    </xf>
    <xf numFmtId="2" fontId="9" fillId="34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4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2" fontId="7" fillId="0" borderId="13" xfId="0" applyNumberFormat="1" applyFont="1" applyFill="1" applyBorder="1" applyAlignment="1">
      <alignment horizontal="center" wrapText="1"/>
    </xf>
    <xf numFmtId="0" fontId="9" fillId="0" borderId="10" xfId="33" applyNumberFormat="1" applyFont="1" applyFill="1" applyBorder="1" applyAlignment="1" applyProtection="1">
      <alignment horizontal="center" wrapText="1"/>
      <protection/>
    </xf>
    <xf numFmtId="2" fontId="9" fillId="0" borderId="10" xfId="0" applyNumberFormat="1" applyFont="1" applyFill="1" applyBorder="1" applyAlignment="1">
      <alignment horizontal="center"/>
    </xf>
    <xf numFmtId="4" fontId="7" fillId="0" borderId="10" xfId="53" applyNumberFormat="1" applyFont="1" applyFill="1" applyBorder="1" applyAlignment="1">
      <alignment horizontal="center" wrapText="1"/>
      <protection/>
    </xf>
    <xf numFmtId="2" fontId="9" fillId="34" borderId="12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/>
    </xf>
    <xf numFmtId="2" fontId="9" fillId="10" borderId="14" xfId="0" applyNumberFormat="1" applyFont="1" applyFill="1" applyBorder="1" applyAlignment="1">
      <alignment horizontal="center" wrapText="1"/>
    </xf>
    <xf numFmtId="1" fontId="9" fillId="10" borderId="14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1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33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165" fontId="7" fillId="34" borderId="10" xfId="0" applyNumberFormat="1" applyFont="1" applyFill="1" applyBorder="1" applyAlignment="1">
      <alignment horizontal="center" wrapText="1"/>
    </xf>
    <xf numFmtId="0" fontId="7" fillId="35" borderId="0" xfId="0" applyFont="1" applyFill="1" applyAlignment="1">
      <alignment wrapText="1"/>
    </xf>
    <xf numFmtId="165" fontId="7" fillId="34" borderId="12" xfId="0" applyNumberFormat="1" applyFont="1" applyFill="1" applyBorder="1" applyAlignment="1">
      <alignment horizontal="center" wrapText="1"/>
    </xf>
    <xf numFmtId="165" fontId="7" fillId="10" borderId="14" xfId="0" applyNumberFormat="1" applyFont="1" applyFill="1" applyBorder="1" applyAlignment="1">
      <alignment horizontal="center" wrapText="1"/>
    </xf>
    <xf numFmtId="1" fontId="9" fillId="1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" fontId="9" fillId="0" borderId="10" xfId="33" applyNumberFormat="1" applyFont="1" applyFill="1" applyBorder="1" applyAlignment="1" applyProtection="1">
      <alignment horizontal="center" wrapText="1"/>
      <protection/>
    </xf>
    <xf numFmtId="2" fontId="9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11" fillId="0" borderId="10" xfId="0" applyFont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9" fillId="34" borderId="10" xfId="33" applyNumberFormat="1" applyFont="1" applyFill="1" applyBorder="1" applyAlignment="1" applyProtection="1">
      <alignment horizontal="center" wrapText="1"/>
      <protection/>
    </xf>
    <xf numFmtId="0" fontId="9" fillId="10" borderId="14" xfId="33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3" fontId="9" fillId="10" borderId="14" xfId="53" applyNumberFormat="1" applyFont="1" applyFill="1" applyBorder="1" applyAlignment="1">
      <alignment horizontal="center" wrapText="1"/>
      <protection/>
    </xf>
    <xf numFmtId="4" fontId="9" fillId="10" borderId="14" xfId="53" applyNumberFormat="1" applyFont="1" applyFill="1" applyBorder="1" applyAlignment="1">
      <alignment horizontal="center" wrapText="1"/>
      <protection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49" fontId="9" fillId="0" borderId="10" xfId="33" applyNumberFormat="1" applyFont="1" applyFill="1" applyBorder="1" applyAlignment="1" applyProtection="1">
      <alignment horizontal="center" wrapText="1"/>
      <protection/>
    </xf>
    <xf numFmtId="166" fontId="7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166" fontId="9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165" fontId="9" fillId="0" borderId="10" xfId="0" applyNumberFormat="1" applyFont="1" applyFill="1" applyBorder="1" applyAlignment="1">
      <alignment horizontal="center" wrapText="1"/>
    </xf>
    <xf numFmtId="166" fontId="9" fillId="34" borderId="10" xfId="0" applyNumberFormat="1" applyFont="1" applyFill="1" applyBorder="1" applyAlignment="1">
      <alignment horizontal="center" wrapText="1"/>
    </xf>
    <xf numFmtId="166" fontId="9" fillId="10" borderId="14" xfId="0" applyNumberFormat="1" applyFont="1" applyFill="1" applyBorder="1" applyAlignment="1">
      <alignment horizontal="center" wrapText="1"/>
    </xf>
    <xf numFmtId="165" fontId="9" fillId="34" borderId="10" xfId="0" applyNumberFormat="1" applyFont="1" applyFill="1" applyBorder="1" applyAlignment="1">
      <alignment horizontal="center" wrapText="1"/>
    </xf>
    <xf numFmtId="165" fontId="9" fillId="0" borderId="10" xfId="33" applyNumberFormat="1" applyFont="1" applyFill="1" applyBorder="1" applyAlignment="1" applyProtection="1">
      <alignment horizontal="center" wrapText="1"/>
      <protection/>
    </xf>
    <xf numFmtId="0" fontId="9" fillId="0" borderId="11" xfId="33" applyNumberFormat="1" applyFont="1" applyFill="1" applyBorder="1" applyAlignment="1" applyProtection="1">
      <alignment horizontal="center" wrapText="1"/>
      <protection/>
    </xf>
    <xf numFmtId="0" fontId="9" fillId="0" borderId="16" xfId="33" applyNumberFormat="1" applyFont="1" applyFill="1" applyBorder="1" applyAlignment="1" applyProtection="1">
      <alignment horizontal="center" wrapText="1"/>
      <protection/>
    </xf>
    <xf numFmtId="0" fontId="9" fillId="0" borderId="15" xfId="33" applyNumberFormat="1" applyFont="1" applyFill="1" applyBorder="1" applyAlignment="1" applyProtection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0" borderId="11" xfId="33" applyNumberFormat="1" applyFont="1" applyFill="1" applyBorder="1" applyAlignment="1" applyProtection="1">
      <alignment horizontal="center" wrapText="1"/>
      <protection/>
    </xf>
    <xf numFmtId="0" fontId="7" fillId="0" borderId="16" xfId="33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7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5" xfId="33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textRotation="90"/>
    </xf>
    <xf numFmtId="0" fontId="13" fillId="0" borderId="13" xfId="0" applyFont="1" applyFill="1" applyBorder="1" applyAlignment="1">
      <alignment textRotation="90"/>
    </xf>
    <xf numFmtId="0" fontId="7" fillId="0" borderId="21" xfId="33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36" borderId="11" xfId="0" applyFont="1" applyFill="1" applyBorder="1" applyAlignment="1">
      <alignment horizontal="center" wrapText="1"/>
    </xf>
    <xf numFmtId="0" fontId="9" fillId="36" borderId="16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wrapText="1"/>
    </xf>
    <xf numFmtId="164" fontId="9" fillId="10" borderId="14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wrapText="1"/>
    </xf>
    <xf numFmtId="0" fontId="7" fillId="0" borderId="15" xfId="33" applyNumberFormat="1" applyFont="1" applyFill="1" applyBorder="1" applyAlignment="1" applyProtection="1">
      <alignment horizontal="center" wrapText="1"/>
      <protection/>
    </xf>
    <xf numFmtId="1" fontId="7" fillId="0" borderId="11" xfId="33" applyNumberFormat="1" applyFont="1" applyFill="1" applyBorder="1" applyAlignment="1" applyProtection="1">
      <alignment horizontal="center" wrapText="1"/>
      <protection/>
    </xf>
    <xf numFmtId="1" fontId="7" fillId="0" borderId="16" xfId="33" applyNumberFormat="1" applyFont="1" applyFill="1" applyBorder="1" applyAlignment="1" applyProtection="1">
      <alignment horizontal="center" wrapText="1"/>
      <protection/>
    </xf>
    <xf numFmtId="0" fontId="9" fillId="34" borderId="2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64" fontId="9" fillId="10" borderId="25" xfId="0" applyNumberFormat="1" applyFont="1" applyFill="1" applyBorder="1" applyAlignment="1">
      <alignment horizontal="center"/>
    </xf>
    <xf numFmtId="164" fontId="9" fillId="10" borderId="26" xfId="0" applyNumberFormat="1" applyFont="1" applyFill="1" applyBorder="1" applyAlignment="1">
      <alignment horizontal="center"/>
    </xf>
    <xf numFmtId="164" fontId="9" fillId="10" borderId="27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33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5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33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106"/>
  <sheetViews>
    <sheetView view="pageBreakPreview" zoomScale="80" zoomScaleNormal="70" zoomScaleSheetLayoutView="80" zoomScalePageLayoutView="0" workbookViewId="0" topLeftCell="G1">
      <selection activeCell="M4" sqref="M4:S4"/>
    </sheetView>
  </sheetViews>
  <sheetFormatPr defaultColWidth="9.00390625" defaultRowHeight="12.75"/>
  <cols>
    <col min="1" max="1" width="7.875" style="30" customWidth="1"/>
    <col min="2" max="2" width="83.875" style="30" customWidth="1"/>
    <col min="3" max="3" width="11.125" style="14" customWidth="1"/>
    <col min="4" max="4" width="14.625" style="37" customWidth="1"/>
    <col min="5" max="5" width="11.875" style="37" customWidth="1"/>
    <col min="6" max="6" width="12.125" style="37" customWidth="1"/>
    <col min="7" max="7" width="9.125" style="37" customWidth="1"/>
    <col min="8" max="8" width="11.75390625" style="37" customWidth="1"/>
    <col min="9" max="9" width="13.125" style="37" customWidth="1"/>
    <col min="10" max="10" width="13.75390625" style="37" customWidth="1"/>
    <col min="11" max="11" width="11.75390625" style="37" customWidth="1"/>
    <col min="12" max="12" width="12.75390625" style="37" customWidth="1"/>
    <col min="13" max="13" width="14.75390625" style="37" bestFit="1" customWidth="1"/>
    <col min="14" max="14" width="9.875" style="37" customWidth="1"/>
    <col min="15" max="15" width="8.75390625" style="37" customWidth="1"/>
    <col min="16" max="16" width="8.00390625" style="37" customWidth="1"/>
    <col min="17" max="17" width="7.75390625" style="37" customWidth="1"/>
    <col min="18" max="18" width="9.625" style="37" customWidth="1"/>
    <col min="19" max="19" width="8.75390625" style="37" customWidth="1"/>
    <col min="20" max="20" width="10.125" style="37" customWidth="1"/>
    <col min="21" max="16384" width="9.125" style="14" customWidth="1"/>
  </cols>
  <sheetData>
    <row r="1" spans="11:20" ht="18.75" customHeight="1">
      <c r="K1" s="14"/>
      <c r="N1" s="295" t="s">
        <v>98</v>
      </c>
      <c r="O1" s="295"/>
      <c r="P1" s="295"/>
      <c r="Q1" s="295"/>
      <c r="R1" s="295"/>
      <c r="S1" s="295"/>
      <c r="T1" s="295"/>
    </row>
    <row r="2" spans="11:20" ht="59.25" customHeight="1">
      <c r="K2" s="14"/>
      <c r="N2" s="295" t="s">
        <v>97</v>
      </c>
      <c r="O2" s="295"/>
      <c r="P2" s="295"/>
      <c r="Q2" s="295"/>
      <c r="R2" s="295"/>
      <c r="S2" s="295"/>
      <c r="T2" s="295"/>
    </row>
    <row r="3" spans="13:20" ht="4.5" customHeight="1">
      <c r="M3" s="19"/>
      <c r="N3" s="19"/>
      <c r="O3" s="20"/>
      <c r="P3" s="20"/>
      <c r="Q3" s="20"/>
      <c r="R3" s="20"/>
      <c r="S3" s="20"/>
      <c r="T3" s="20"/>
    </row>
    <row r="4" spans="1:20" s="60" customFormat="1" ht="81" customHeight="1">
      <c r="A4" s="6"/>
      <c r="B4" s="296" t="s">
        <v>185</v>
      </c>
      <c r="C4" s="296"/>
      <c r="D4" s="296"/>
      <c r="E4" s="296"/>
      <c r="F4" s="33"/>
      <c r="G4" s="33"/>
      <c r="H4" s="297"/>
      <c r="I4" s="298"/>
      <c r="J4" s="298"/>
      <c r="K4" s="59"/>
      <c r="L4" s="59"/>
      <c r="M4" s="297" t="s">
        <v>212</v>
      </c>
      <c r="N4" s="301"/>
      <c r="O4" s="301"/>
      <c r="P4" s="301"/>
      <c r="Q4" s="301"/>
      <c r="R4" s="301"/>
      <c r="S4" s="301"/>
      <c r="T4" s="36"/>
    </row>
    <row r="5" spans="2:20" ht="21" customHeight="1">
      <c r="B5" s="218" t="s">
        <v>186</v>
      </c>
      <c r="C5" s="53"/>
      <c r="D5" s="54"/>
      <c r="E5" s="54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39"/>
    </row>
    <row r="6" spans="2:20" ht="17.25" customHeight="1">
      <c r="B6" s="52" t="s">
        <v>59</v>
      </c>
      <c r="C6" s="53"/>
      <c r="D6" s="54"/>
      <c r="E6" s="54"/>
      <c r="H6" s="54"/>
      <c r="I6" s="55"/>
      <c r="J6" s="55"/>
      <c r="K6" s="38"/>
      <c r="L6" s="38"/>
      <c r="M6" s="54"/>
      <c r="N6" s="54"/>
      <c r="O6" s="54"/>
      <c r="P6" s="54"/>
      <c r="Q6" s="54"/>
      <c r="R6" s="54"/>
      <c r="S6" s="39"/>
      <c r="T6" s="39"/>
    </row>
    <row r="7" spans="1:20" ht="21" customHeight="1">
      <c r="A7" s="302" t="s">
        <v>195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</row>
    <row r="8" spans="1:20" ht="27.75" customHeight="1">
      <c r="A8" s="299" t="s">
        <v>24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</row>
    <row r="9" spans="1:25" s="66" customFormat="1" ht="33.75" customHeight="1">
      <c r="A9" s="267" t="s">
        <v>101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67"/>
      <c r="V9" s="67"/>
      <c r="W9" s="67"/>
      <c r="X9" s="67"/>
      <c r="Y9" s="67"/>
    </row>
    <row r="10" spans="1:20" ht="49.5" customHeight="1">
      <c r="A10" s="290" t="s">
        <v>0</v>
      </c>
      <c r="B10" s="290" t="s">
        <v>1</v>
      </c>
      <c r="C10" s="275" t="s">
        <v>43</v>
      </c>
      <c r="D10" s="278" t="s">
        <v>44</v>
      </c>
      <c r="E10" s="279"/>
      <c r="F10" s="279"/>
      <c r="G10" s="279"/>
      <c r="H10" s="279"/>
      <c r="I10" s="279"/>
      <c r="J10" s="280"/>
      <c r="K10" s="274" t="s">
        <v>51</v>
      </c>
      <c r="L10" s="274"/>
      <c r="M10" s="278" t="s">
        <v>55</v>
      </c>
      <c r="N10" s="279"/>
      <c r="O10" s="280"/>
      <c r="P10" s="275" t="s">
        <v>45</v>
      </c>
      <c r="Q10" s="275" t="s">
        <v>162</v>
      </c>
      <c r="R10" s="287" t="s">
        <v>163</v>
      </c>
      <c r="S10" s="287" t="s">
        <v>164</v>
      </c>
      <c r="T10" s="287" t="s">
        <v>165</v>
      </c>
    </row>
    <row r="11" spans="1:20" ht="17.25" customHeight="1">
      <c r="A11" s="290"/>
      <c r="B11" s="290"/>
      <c r="C11" s="291"/>
      <c r="D11" s="270" t="s">
        <v>9</v>
      </c>
      <c r="E11" s="273" t="s">
        <v>29</v>
      </c>
      <c r="F11" s="273"/>
      <c r="G11" s="273"/>
      <c r="H11" s="273"/>
      <c r="I11" s="273"/>
      <c r="J11" s="273"/>
      <c r="K11" s="270" t="s">
        <v>18</v>
      </c>
      <c r="L11" s="270" t="s">
        <v>22</v>
      </c>
      <c r="M11" s="270" t="s">
        <v>56</v>
      </c>
      <c r="N11" s="283" t="s">
        <v>16</v>
      </c>
      <c r="O11" s="284"/>
      <c r="P11" s="276"/>
      <c r="Q11" s="276"/>
      <c r="R11" s="288"/>
      <c r="S11" s="288"/>
      <c r="T11" s="288"/>
    </row>
    <row r="12" spans="1:20" ht="68.25" customHeight="1">
      <c r="A12" s="290"/>
      <c r="B12" s="290"/>
      <c r="C12" s="291"/>
      <c r="D12" s="271"/>
      <c r="E12" s="281" t="s">
        <v>46</v>
      </c>
      <c r="F12" s="281" t="s">
        <v>13</v>
      </c>
      <c r="G12" s="281" t="s">
        <v>153</v>
      </c>
      <c r="H12" s="268" t="s">
        <v>49</v>
      </c>
      <c r="I12" s="269"/>
      <c r="J12" s="293" t="s">
        <v>47</v>
      </c>
      <c r="K12" s="271"/>
      <c r="L12" s="271"/>
      <c r="M12" s="271"/>
      <c r="N12" s="285"/>
      <c r="O12" s="286"/>
      <c r="P12" s="276"/>
      <c r="Q12" s="276"/>
      <c r="R12" s="288"/>
      <c r="S12" s="288"/>
      <c r="T12" s="288"/>
    </row>
    <row r="13" spans="1:20" ht="47.25" customHeight="1">
      <c r="A13" s="290"/>
      <c r="B13" s="290"/>
      <c r="C13" s="292"/>
      <c r="D13" s="272"/>
      <c r="E13" s="282"/>
      <c r="F13" s="282"/>
      <c r="G13" s="282"/>
      <c r="H13" s="15" t="s">
        <v>14</v>
      </c>
      <c r="I13" s="15" t="s">
        <v>15</v>
      </c>
      <c r="J13" s="294"/>
      <c r="K13" s="272"/>
      <c r="L13" s="272"/>
      <c r="M13" s="272"/>
      <c r="N13" s="61" t="s">
        <v>57</v>
      </c>
      <c r="O13" s="62" t="s">
        <v>20</v>
      </c>
      <c r="P13" s="277"/>
      <c r="Q13" s="277"/>
      <c r="R13" s="289"/>
      <c r="S13" s="289"/>
      <c r="T13" s="289"/>
    </row>
    <row r="14" spans="1:20" s="30" customFormat="1" ht="15.75" customHeight="1">
      <c r="A14" s="57">
        <v>1</v>
      </c>
      <c r="B14" s="57">
        <v>2</v>
      </c>
      <c r="C14" s="57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</row>
    <row r="15" spans="1:82" s="29" customFormat="1" ht="18.75" customHeight="1">
      <c r="A15" s="170" t="s">
        <v>28</v>
      </c>
      <c r="B15" s="243" t="s">
        <v>11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5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</row>
    <row r="16" spans="1:82" s="29" customFormat="1" ht="18.75" customHeight="1">
      <c r="A16" s="240" t="s">
        <v>73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2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</row>
    <row r="17" spans="1:82" s="29" customFormat="1" ht="18.75" customHeight="1">
      <c r="A17" s="246" t="s">
        <v>80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5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</row>
    <row r="18" spans="1:82" s="29" customFormat="1" ht="15.75">
      <c r="A18" s="222" t="s">
        <v>198</v>
      </c>
      <c r="B18" s="194" t="s">
        <v>190</v>
      </c>
      <c r="C18" s="217" t="s">
        <v>86</v>
      </c>
      <c r="D18" s="98">
        <v>110</v>
      </c>
      <c r="E18" s="98">
        <v>110</v>
      </c>
      <c r="F18" s="159">
        <v>0</v>
      </c>
      <c r="G18" s="159">
        <v>0</v>
      </c>
      <c r="H18" s="217">
        <v>0</v>
      </c>
      <c r="I18" s="98">
        <v>0</v>
      </c>
      <c r="J18" s="98">
        <v>0</v>
      </c>
      <c r="K18" s="98">
        <v>110</v>
      </c>
      <c r="L18" s="98">
        <v>0</v>
      </c>
      <c r="M18" s="98">
        <v>110</v>
      </c>
      <c r="N18" s="127" t="s">
        <v>23</v>
      </c>
      <c r="O18" s="127" t="s">
        <v>23</v>
      </c>
      <c r="P18" s="130">
        <v>31.2</v>
      </c>
      <c r="Q18" s="127" t="s">
        <v>23</v>
      </c>
      <c r="R18" s="47">
        <v>14.259</v>
      </c>
      <c r="S18" s="217">
        <v>0</v>
      </c>
      <c r="T18" s="98">
        <v>42.26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s="29" customFormat="1" ht="15.75">
      <c r="A19" s="222" t="s">
        <v>188</v>
      </c>
      <c r="B19" s="194" t="s">
        <v>191</v>
      </c>
      <c r="C19" s="217" t="s">
        <v>64</v>
      </c>
      <c r="D19" s="98">
        <v>99.46</v>
      </c>
      <c r="E19" s="98">
        <v>99.46</v>
      </c>
      <c r="F19" s="159">
        <v>0</v>
      </c>
      <c r="G19" s="159">
        <v>0</v>
      </c>
      <c r="H19" s="217">
        <v>0</v>
      </c>
      <c r="I19" s="98">
        <v>0</v>
      </c>
      <c r="J19" s="98">
        <v>0</v>
      </c>
      <c r="K19" s="217">
        <v>99.46</v>
      </c>
      <c r="L19" s="98">
        <v>0</v>
      </c>
      <c r="M19" s="98">
        <v>99.46</v>
      </c>
      <c r="N19" s="127" t="s">
        <v>23</v>
      </c>
      <c r="O19" s="127" t="s">
        <v>23</v>
      </c>
      <c r="P19" s="130">
        <v>113</v>
      </c>
      <c r="Q19" s="127" t="s">
        <v>23</v>
      </c>
      <c r="R19" s="47">
        <v>3.565</v>
      </c>
      <c r="S19" s="217">
        <v>0</v>
      </c>
      <c r="T19" s="98">
        <v>10.57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s="29" customFormat="1" ht="15.75">
      <c r="A20" s="222" t="s">
        <v>189</v>
      </c>
      <c r="B20" s="194" t="s">
        <v>194</v>
      </c>
      <c r="C20" s="217" t="s">
        <v>64</v>
      </c>
      <c r="D20" s="98">
        <v>2480</v>
      </c>
      <c r="E20" s="98">
        <v>2480</v>
      </c>
      <c r="F20" s="159">
        <v>0</v>
      </c>
      <c r="G20" s="159">
        <v>0</v>
      </c>
      <c r="H20" s="217">
        <v>0</v>
      </c>
      <c r="I20" s="98">
        <v>0</v>
      </c>
      <c r="J20" s="98">
        <v>0</v>
      </c>
      <c r="K20" s="98">
        <v>0</v>
      </c>
      <c r="L20" s="98">
        <v>2480</v>
      </c>
      <c r="M20" s="98">
        <v>2480</v>
      </c>
      <c r="N20" s="127" t="s">
        <v>23</v>
      </c>
      <c r="O20" s="127" t="s">
        <v>23</v>
      </c>
      <c r="P20" s="221" t="s">
        <v>23</v>
      </c>
      <c r="Q20" s="127" t="s">
        <v>23</v>
      </c>
      <c r="R20" s="221" t="s">
        <v>23</v>
      </c>
      <c r="S20" s="217">
        <v>0</v>
      </c>
      <c r="T20" s="221" t="s">
        <v>23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spans="1:82" s="29" customFormat="1" ht="18.75" customHeight="1">
      <c r="A21" s="198"/>
      <c r="B21" s="159" t="s">
        <v>83</v>
      </c>
      <c r="C21" s="159"/>
      <c r="D21" s="199">
        <f aca="true" t="shared" si="0" ref="D21:M21">SUM(D18:D20)</f>
        <v>2689.46</v>
      </c>
      <c r="E21" s="199">
        <f t="shared" si="0"/>
        <v>2689.46</v>
      </c>
      <c r="F21" s="199">
        <f t="shared" si="0"/>
        <v>0</v>
      </c>
      <c r="G21" s="199">
        <f t="shared" si="0"/>
        <v>0</v>
      </c>
      <c r="H21" s="199">
        <f t="shared" si="0"/>
        <v>0</v>
      </c>
      <c r="I21" s="199">
        <f t="shared" si="0"/>
        <v>0</v>
      </c>
      <c r="J21" s="199">
        <f t="shared" si="0"/>
        <v>0</v>
      </c>
      <c r="K21" s="199">
        <f t="shared" si="0"/>
        <v>209.45999999999998</v>
      </c>
      <c r="L21" s="199">
        <f t="shared" si="0"/>
        <v>2480</v>
      </c>
      <c r="M21" s="199">
        <f t="shared" si="0"/>
        <v>2689.46</v>
      </c>
      <c r="N21" s="127" t="s">
        <v>23</v>
      </c>
      <c r="O21" s="127" t="s">
        <v>23</v>
      </c>
      <c r="P21" s="239">
        <f>((D21-D20)/T21)*12</f>
        <v>47.577512776831355</v>
      </c>
      <c r="Q21" s="127" t="s">
        <v>23</v>
      </c>
      <c r="R21" s="233">
        <f>R18+R19</f>
        <v>17.824</v>
      </c>
      <c r="S21" s="159">
        <v>0</v>
      </c>
      <c r="T21" s="159">
        <f>T19+T18</f>
        <v>52.83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spans="1:82" s="29" customFormat="1" ht="17.25" customHeight="1">
      <c r="A22" s="27" t="s">
        <v>66</v>
      </c>
      <c r="B22" s="246" t="s">
        <v>26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spans="1:82" s="29" customFormat="1" ht="31.5">
      <c r="A23" s="171" t="s">
        <v>174</v>
      </c>
      <c r="B23" s="29" t="s">
        <v>202</v>
      </c>
      <c r="C23" s="216" t="s">
        <v>64</v>
      </c>
      <c r="D23" s="42">
        <v>22.95</v>
      </c>
      <c r="E23" s="42">
        <f>D23</f>
        <v>22.95</v>
      </c>
      <c r="F23" s="157">
        <v>0</v>
      </c>
      <c r="G23" s="172" t="s">
        <v>180</v>
      </c>
      <c r="H23" s="157">
        <v>0</v>
      </c>
      <c r="I23" s="157">
        <v>0</v>
      </c>
      <c r="J23" s="157">
        <v>0</v>
      </c>
      <c r="K23" s="98">
        <v>0</v>
      </c>
      <c r="L23" s="42">
        <v>22.95</v>
      </c>
      <c r="M23" s="42">
        <v>22.95</v>
      </c>
      <c r="N23" s="44" t="s">
        <v>23</v>
      </c>
      <c r="O23" s="45" t="s">
        <v>23</v>
      </c>
      <c r="P23" s="155">
        <v>0</v>
      </c>
      <c r="Q23" s="157" t="s">
        <v>23</v>
      </c>
      <c r="R23" s="155" t="s">
        <v>23</v>
      </c>
      <c r="S23" s="155" t="s">
        <v>23</v>
      </c>
      <c r="T23" s="155" t="s">
        <v>23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spans="1:82" s="29" customFormat="1" ht="30.75" customHeight="1" hidden="1">
      <c r="A24" s="27" t="s">
        <v>175</v>
      </c>
      <c r="B24" s="12"/>
      <c r="C24" s="157"/>
      <c r="D24" s="98"/>
      <c r="E24" s="98"/>
      <c r="F24" s="157"/>
      <c r="G24" s="157"/>
      <c r="H24" s="157"/>
      <c r="I24" s="157"/>
      <c r="J24" s="157"/>
      <c r="K24" s="157"/>
      <c r="L24" s="98"/>
      <c r="M24" s="98"/>
      <c r="N24" s="157"/>
      <c r="O24" s="157"/>
      <c r="P24" s="157"/>
      <c r="Q24" s="157"/>
      <c r="R24" s="130"/>
      <c r="S24" s="130"/>
      <c r="T24" s="130">
        <v>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spans="1:82" s="29" customFormat="1" ht="51.75" customHeight="1" hidden="1">
      <c r="A25" s="173" t="s">
        <v>176</v>
      </c>
      <c r="C25" s="174"/>
      <c r="D25" s="42"/>
      <c r="E25" s="158"/>
      <c r="F25" s="175" t="s">
        <v>23</v>
      </c>
      <c r="G25" s="175" t="s">
        <v>23</v>
      </c>
      <c r="H25" s="175" t="s">
        <v>23</v>
      </c>
      <c r="I25" s="175" t="s">
        <v>23</v>
      </c>
      <c r="J25" s="175" t="s">
        <v>23</v>
      </c>
      <c r="K25" s="175" t="s">
        <v>23</v>
      </c>
      <c r="L25" s="158">
        <f>D25</f>
        <v>0</v>
      </c>
      <c r="M25" s="42">
        <f>E25</f>
        <v>0</v>
      </c>
      <c r="N25" s="176" t="s">
        <v>23</v>
      </c>
      <c r="O25" s="177" t="s">
        <v>23</v>
      </c>
      <c r="P25" s="174" t="s">
        <v>23</v>
      </c>
      <c r="Q25" s="174" t="s">
        <v>23</v>
      </c>
      <c r="R25" s="178" t="s">
        <v>23</v>
      </c>
      <c r="S25" s="127" t="s">
        <v>23</v>
      </c>
      <c r="T25" s="127" t="s">
        <v>23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</row>
    <row r="26" spans="1:82" s="29" customFormat="1" ht="18" customHeight="1">
      <c r="A26" s="251" t="s">
        <v>74</v>
      </c>
      <c r="B26" s="252"/>
      <c r="C26" s="253"/>
      <c r="D26" s="50">
        <f>SUM(D23:D25)</f>
        <v>22.95</v>
      </c>
      <c r="E26" s="50">
        <f>SUM(E23:E25)</f>
        <v>22.95</v>
      </c>
      <c r="F26" s="101">
        <f>SUM(F25:F25)</f>
        <v>0</v>
      </c>
      <c r="G26" s="101">
        <f>SUM(G25:G25)</f>
        <v>0</v>
      </c>
      <c r="H26" s="101">
        <f>SUM(H25:H25)</f>
        <v>0</v>
      </c>
      <c r="I26" s="101">
        <f>SUM(I25:I25)</f>
        <v>0</v>
      </c>
      <c r="J26" s="101">
        <f>SUM(J25:J25)</f>
        <v>0</v>
      </c>
      <c r="K26" s="50">
        <f>K23</f>
        <v>0</v>
      </c>
      <c r="L26" s="50">
        <f>SUM(L23:L25)</f>
        <v>22.95</v>
      </c>
      <c r="M26" s="50">
        <f>SUM(M23:M25)</f>
        <v>22.95</v>
      </c>
      <c r="N26" s="44" t="s">
        <v>23</v>
      </c>
      <c r="O26" s="45" t="s">
        <v>23</v>
      </c>
      <c r="P26" s="45">
        <v>0</v>
      </c>
      <c r="Q26" s="155" t="s">
        <v>23</v>
      </c>
      <c r="R26" s="101">
        <f>SUM(R25:R25)</f>
        <v>0</v>
      </c>
      <c r="S26" s="101">
        <f>SUM(S25:S25)</f>
        <v>0</v>
      </c>
      <c r="T26" s="101">
        <f>SUM(T25:T25)</f>
        <v>0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</row>
    <row r="27" spans="1:20" s="99" customFormat="1" ht="14.25" customHeight="1">
      <c r="A27" s="17" t="s">
        <v>67</v>
      </c>
      <c r="B27" s="248" t="s">
        <v>114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50"/>
    </row>
    <row r="28" spans="1:20" s="99" customFormat="1" ht="14.25" customHeight="1">
      <c r="A28" s="17"/>
      <c r="B28" s="85"/>
      <c r="C28" s="85"/>
      <c r="D28" s="154">
        <v>0</v>
      </c>
      <c r="E28" s="43">
        <v>0</v>
      </c>
      <c r="F28" s="101">
        <v>0</v>
      </c>
      <c r="G28" s="101">
        <f>SUM(G27:G27)</f>
        <v>0</v>
      </c>
      <c r="H28" s="101">
        <f>SUM(H27:H27)</f>
        <v>0</v>
      </c>
      <c r="I28" s="101">
        <f aca="true" t="shared" si="1" ref="I28:K29">SUM(I27:I27)</f>
        <v>0</v>
      </c>
      <c r="J28" s="101">
        <f t="shared" si="1"/>
        <v>0</v>
      </c>
      <c r="K28" s="101">
        <f t="shared" si="1"/>
        <v>0</v>
      </c>
      <c r="L28" s="127">
        <f>D28</f>
        <v>0</v>
      </c>
      <c r="M28" s="127">
        <f>E28</f>
        <v>0</v>
      </c>
      <c r="N28" s="44" t="s">
        <v>23</v>
      </c>
      <c r="O28" s="45" t="s">
        <v>23</v>
      </c>
      <c r="P28" s="155">
        <v>0</v>
      </c>
      <c r="Q28" s="155" t="s">
        <v>23</v>
      </c>
      <c r="R28" s="101">
        <f>SUM(R27:R27)</f>
        <v>0</v>
      </c>
      <c r="S28" s="101">
        <f>SUM(S27:S27)</f>
        <v>0</v>
      </c>
      <c r="T28" s="101">
        <f>SUM(T27:T27)</f>
        <v>0</v>
      </c>
    </row>
    <row r="29" spans="1:20" s="169" customFormat="1" ht="15" customHeight="1">
      <c r="A29" s="261" t="s">
        <v>115</v>
      </c>
      <c r="B29" s="261"/>
      <c r="C29" s="261"/>
      <c r="D29" s="156">
        <v>0</v>
      </c>
      <c r="E29" s="156">
        <v>0</v>
      </c>
      <c r="F29" s="101">
        <f>SUM(F28:F28)</f>
        <v>0</v>
      </c>
      <c r="G29" s="101">
        <f>SUM(G28:G28)</f>
        <v>0</v>
      </c>
      <c r="H29" s="101">
        <f>SUM(H28:H28)</f>
        <v>0</v>
      </c>
      <c r="I29" s="101">
        <f t="shared" si="1"/>
        <v>0</v>
      </c>
      <c r="J29" s="101">
        <f>SUM(J28:J28)</f>
        <v>0</v>
      </c>
      <c r="K29" s="101">
        <f>SUM(K28:K28)</f>
        <v>0</v>
      </c>
      <c r="L29" s="101">
        <f>SUM(L28:L28)</f>
        <v>0</v>
      </c>
      <c r="M29" s="101">
        <f>SUM(M28:M28)</f>
        <v>0</v>
      </c>
      <c r="N29" s="44" t="s">
        <v>23</v>
      </c>
      <c r="O29" s="45" t="s">
        <v>23</v>
      </c>
      <c r="P29" s="45">
        <v>0</v>
      </c>
      <c r="Q29" s="155" t="s">
        <v>23</v>
      </c>
      <c r="R29" s="101">
        <f>SUM(R28:R28)</f>
        <v>0</v>
      </c>
      <c r="S29" s="101">
        <f>SUM(S28:S28)</f>
        <v>0</v>
      </c>
      <c r="T29" s="101">
        <f>SUM(T28:T28)</f>
        <v>0</v>
      </c>
    </row>
    <row r="30" spans="1:20" s="99" customFormat="1" ht="13.5" customHeight="1">
      <c r="A30" s="17" t="s">
        <v>68</v>
      </c>
      <c r="B30" s="248" t="s">
        <v>116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50"/>
    </row>
    <row r="31" spans="1:20" s="99" customFormat="1" ht="13.5" customHeight="1">
      <c r="A31" s="27" t="s">
        <v>181</v>
      </c>
      <c r="B31" s="194" t="s">
        <v>203</v>
      </c>
      <c r="C31" s="191" t="s">
        <v>64</v>
      </c>
      <c r="D31" s="94">
        <v>522.75</v>
      </c>
      <c r="E31" s="161">
        <f>D31</f>
        <v>522.75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42">
        <v>522.75</v>
      </c>
      <c r="L31" s="127">
        <v>0</v>
      </c>
      <c r="M31" s="42">
        <f>E31</f>
        <v>522.75</v>
      </c>
      <c r="N31" s="44" t="s">
        <v>23</v>
      </c>
      <c r="O31" s="45" t="s">
        <v>23</v>
      </c>
      <c r="P31" s="45">
        <v>10.5</v>
      </c>
      <c r="Q31" s="192" t="s">
        <v>23</v>
      </c>
      <c r="R31" s="223">
        <v>206.373</v>
      </c>
      <c r="S31" s="225" t="s">
        <v>23</v>
      </c>
      <c r="T31" s="42">
        <v>595.138</v>
      </c>
    </row>
    <row r="32" spans="1:20" s="169" customFormat="1" ht="15.75" customHeight="1">
      <c r="A32" s="262" t="s">
        <v>117</v>
      </c>
      <c r="B32" s="263"/>
      <c r="C32" s="264"/>
      <c r="D32" s="160">
        <f aca="true" t="shared" si="2" ref="D32:M32">SUM(D31:D31)</f>
        <v>522.75</v>
      </c>
      <c r="E32" s="160">
        <f t="shared" si="2"/>
        <v>522.75</v>
      </c>
      <c r="F32" s="160">
        <f t="shared" si="2"/>
        <v>0</v>
      </c>
      <c r="G32" s="160">
        <f t="shared" si="2"/>
        <v>0</v>
      </c>
      <c r="H32" s="160">
        <f t="shared" si="2"/>
        <v>0</v>
      </c>
      <c r="I32" s="160">
        <f t="shared" si="2"/>
        <v>0</v>
      </c>
      <c r="J32" s="160">
        <f t="shared" si="2"/>
        <v>0</v>
      </c>
      <c r="K32" s="160">
        <f t="shared" si="2"/>
        <v>522.75</v>
      </c>
      <c r="L32" s="160">
        <f t="shared" si="2"/>
        <v>0</v>
      </c>
      <c r="M32" s="160">
        <f t="shared" si="2"/>
        <v>522.75</v>
      </c>
      <c r="N32" s="44" t="s">
        <v>23</v>
      </c>
      <c r="O32" s="45" t="s">
        <v>23</v>
      </c>
      <c r="P32" s="45">
        <f>P31</f>
        <v>10.5</v>
      </c>
      <c r="Q32" s="155" t="s">
        <v>23</v>
      </c>
      <c r="R32" s="224">
        <f>SUM(R31:R31)</f>
        <v>206.373</v>
      </c>
      <c r="S32" s="101" t="s">
        <v>23</v>
      </c>
      <c r="T32" s="50">
        <f>T31</f>
        <v>595.138</v>
      </c>
    </row>
    <row r="33" spans="1:20" s="99" customFormat="1" ht="15.75">
      <c r="A33" s="17" t="s">
        <v>69</v>
      </c>
      <c r="B33" s="248" t="s">
        <v>142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0"/>
    </row>
    <row r="34" spans="1:20" s="81" customFormat="1" ht="15.75">
      <c r="A34" s="83"/>
      <c r="B34" s="156"/>
      <c r="C34" s="156"/>
      <c r="D34" s="156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156">
        <v>0</v>
      </c>
      <c r="L34" s="127">
        <f>D34</f>
        <v>0</v>
      </c>
      <c r="M34" s="127">
        <f>E34</f>
        <v>0</v>
      </c>
      <c r="N34" s="44" t="s">
        <v>23</v>
      </c>
      <c r="O34" s="45" t="s">
        <v>23</v>
      </c>
      <c r="P34" s="155">
        <v>0</v>
      </c>
      <c r="Q34" s="155" t="s">
        <v>23</v>
      </c>
      <c r="R34" s="155">
        <v>0</v>
      </c>
      <c r="S34" s="155">
        <v>0</v>
      </c>
      <c r="T34" s="155">
        <v>0</v>
      </c>
    </row>
    <row r="35" spans="1:20" s="82" customFormat="1" ht="15.75">
      <c r="A35" s="261" t="s">
        <v>119</v>
      </c>
      <c r="B35" s="261"/>
      <c r="C35" s="261"/>
      <c r="D35" s="156">
        <v>0</v>
      </c>
      <c r="E35" s="156">
        <v>0</v>
      </c>
      <c r="F35" s="101">
        <f>SUM(F34:F34)</f>
        <v>0</v>
      </c>
      <c r="G35" s="101">
        <f>SUM(G34:G34)</f>
        <v>0</v>
      </c>
      <c r="H35" s="101">
        <f>SUM(H34:H34)</f>
        <v>0</v>
      </c>
      <c r="I35" s="101">
        <f>SUM(I34:I34)</f>
        <v>0</v>
      </c>
      <c r="J35" s="101">
        <f>SUM(J34:J34)</f>
        <v>0</v>
      </c>
      <c r="K35" s="101">
        <f>SUM(K34:K34)</f>
        <v>0</v>
      </c>
      <c r="L35" s="101">
        <f>SUM(L34:L34)</f>
        <v>0</v>
      </c>
      <c r="M35" s="101">
        <f>SUM(M34:M34)</f>
        <v>0</v>
      </c>
      <c r="N35" s="44" t="s">
        <v>23</v>
      </c>
      <c r="O35" s="45" t="s">
        <v>23</v>
      </c>
      <c r="P35" s="45">
        <v>0</v>
      </c>
      <c r="Q35" s="155" t="s">
        <v>23</v>
      </c>
      <c r="R35" s="101">
        <f>SUM(R34:R34)</f>
        <v>0</v>
      </c>
      <c r="S35" s="101">
        <f>SUM(S34:S34)</f>
        <v>0</v>
      </c>
      <c r="T35" s="101">
        <f>SUM(T34:T34)</f>
        <v>0</v>
      </c>
    </row>
    <row r="36" spans="1:20" s="81" customFormat="1" ht="13.5" customHeight="1">
      <c r="A36" s="17" t="s">
        <v>70</v>
      </c>
      <c r="B36" s="265" t="s">
        <v>120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</row>
    <row r="37" spans="1:20" s="81" customFormat="1" ht="14.25" customHeight="1">
      <c r="A37" s="154"/>
      <c r="B37" s="156"/>
      <c r="C37" s="156"/>
      <c r="D37" s="154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154">
        <v>0</v>
      </c>
      <c r="L37" s="127">
        <f>D37</f>
        <v>0</v>
      </c>
      <c r="M37" s="127">
        <f>E37</f>
        <v>0</v>
      </c>
      <c r="N37" s="44" t="s">
        <v>23</v>
      </c>
      <c r="O37" s="45" t="s">
        <v>23</v>
      </c>
      <c r="P37" s="155">
        <v>0</v>
      </c>
      <c r="Q37" s="155" t="s">
        <v>23</v>
      </c>
      <c r="R37" s="155">
        <v>0</v>
      </c>
      <c r="S37" s="155">
        <v>0</v>
      </c>
      <c r="T37" s="155">
        <v>0</v>
      </c>
    </row>
    <row r="38" spans="1:20" s="82" customFormat="1" ht="18" customHeight="1">
      <c r="A38" s="266" t="s">
        <v>121</v>
      </c>
      <c r="B38" s="263"/>
      <c r="C38" s="264"/>
      <c r="D38" s="156">
        <v>0</v>
      </c>
      <c r="E38" s="156">
        <v>0</v>
      </c>
      <c r="F38" s="101">
        <f>SUM(F37:F37)</f>
        <v>0</v>
      </c>
      <c r="G38" s="101">
        <f>SUM(G37:G37)</f>
        <v>0</v>
      </c>
      <c r="H38" s="101">
        <f>SUM(H37:H37)</f>
        <v>0</v>
      </c>
      <c r="I38" s="101">
        <f>SUM(I37:I37)</f>
        <v>0</v>
      </c>
      <c r="J38" s="101">
        <f>SUM(J37:J37)</f>
        <v>0</v>
      </c>
      <c r="K38" s="101">
        <f>SUM(K37:K37)</f>
        <v>0</v>
      </c>
      <c r="L38" s="101">
        <f>SUM(L37:L37)</f>
        <v>0</v>
      </c>
      <c r="M38" s="101">
        <f>SUM(M37:M37)</f>
        <v>0</v>
      </c>
      <c r="N38" s="44" t="s">
        <v>23</v>
      </c>
      <c r="O38" s="45" t="s">
        <v>23</v>
      </c>
      <c r="P38" s="45">
        <v>0</v>
      </c>
      <c r="Q38" s="155" t="s">
        <v>23</v>
      </c>
      <c r="R38" s="101">
        <f>SUM(R37:R37)</f>
        <v>0</v>
      </c>
      <c r="S38" s="101">
        <f>SUM(S37:S37)</f>
        <v>0</v>
      </c>
      <c r="T38" s="101">
        <f>SUM(T37:T37)</f>
        <v>0</v>
      </c>
    </row>
    <row r="39" spans="1:20" s="99" customFormat="1" ht="15.75" customHeight="1">
      <c r="A39" s="83" t="s">
        <v>143</v>
      </c>
      <c r="B39" s="248" t="s">
        <v>96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50"/>
    </row>
    <row r="40" spans="1:20" s="99" customFormat="1" ht="15.75">
      <c r="A40" s="83"/>
      <c r="B40" s="156"/>
      <c r="C40" s="156"/>
      <c r="D40" s="156">
        <v>0</v>
      </c>
      <c r="E40" s="43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27">
        <f>D40</f>
        <v>0</v>
      </c>
      <c r="M40" s="127">
        <f>E40</f>
        <v>0</v>
      </c>
      <c r="N40" s="44" t="s">
        <v>23</v>
      </c>
      <c r="O40" s="45" t="s">
        <v>23</v>
      </c>
      <c r="P40" s="155">
        <v>0</v>
      </c>
      <c r="Q40" s="155" t="s">
        <v>23</v>
      </c>
      <c r="R40" s="155">
        <v>0</v>
      </c>
      <c r="S40" s="155">
        <v>0</v>
      </c>
      <c r="T40" s="155">
        <v>0</v>
      </c>
    </row>
    <row r="41" spans="1:20" s="169" customFormat="1" ht="18.75" customHeight="1">
      <c r="A41" s="262" t="s">
        <v>75</v>
      </c>
      <c r="B41" s="263"/>
      <c r="C41" s="264"/>
      <c r="D41" s="156">
        <v>0</v>
      </c>
      <c r="E41" s="156">
        <v>0</v>
      </c>
      <c r="F41" s="101">
        <f>SUM(F40:F40)</f>
        <v>0</v>
      </c>
      <c r="G41" s="101">
        <f>SUM(G40:G40)</f>
        <v>0</v>
      </c>
      <c r="H41" s="101">
        <f>SUM(H40:H40)</f>
        <v>0</v>
      </c>
      <c r="I41" s="101">
        <f>SUM(I40:I40)</f>
        <v>0</v>
      </c>
      <c r="J41" s="101">
        <f>SUM(J40:J40)</f>
        <v>0</v>
      </c>
      <c r="K41" s="101">
        <f>SUM(K40:K40)</f>
        <v>0</v>
      </c>
      <c r="L41" s="101">
        <f>SUM(L40:L40)</f>
        <v>0</v>
      </c>
      <c r="M41" s="101">
        <f>SUM(M40:M40)</f>
        <v>0</v>
      </c>
      <c r="N41" s="44" t="s">
        <v>23</v>
      </c>
      <c r="O41" s="45" t="s">
        <v>23</v>
      </c>
      <c r="P41" s="45">
        <v>0</v>
      </c>
      <c r="Q41" s="155" t="s">
        <v>23</v>
      </c>
      <c r="R41" s="101">
        <f>SUM(R40:R40)</f>
        <v>0</v>
      </c>
      <c r="S41" s="101">
        <f>SUM(S40:S40)</f>
        <v>0</v>
      </c>
      <c r="T41" s="101">
        <f>SUM(T40:T40)</f>
        <v>0</v>
      </c>
    </row>
    <row r="42" spans="1:20" s="99" customFormat="1" ht="14.25" customHeight="1">
      <c r="A42" s="17" t="s">
        <v>72</v>
      </c>
      <c r="B42" s="248" t="s">
        <v>144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50"/>
    </row>
    <row r="43" spans="1:20" s="99" customFormat="1" ht="14.25" customHeight="1">
      <c r="A43" s="154"/>
      <c r="B43" s="156"/>
      <c r="C43" s="156"/>
      <c r="D43" s="154">
        <v>0</v>
      </c>
      <c r="E43" s="43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27">
        <f>D43</f>
        <v>0</v>
      </c>
      <c r="M43" s="127">
        <f>E43</f>
        <v>0</v>
      </c>
      <c r="N43" s="44" t="s">
        <v>23</v>
      </c>
      <c r="O43" s="45" t="s">
        <v>23</v>
      </c>
      <c r="P43" s="155">
        <v>0</v>
      </c>
      <c r="Q43" s="155" t="s">
        <v>23</v>
      </c>
      <c r="R43" s="155">
        <v>0</v>
      </c>
      <c r="S43" s="155">
        <v>0</v>
      </c>
      <c r="T43" s="155">
        <v>0</v>
      </c>
    </row>
    <row r="44" spans="1:20" s="169" customFormat="1" ht="18.75" customHeight="1">
      <c r="A44" s="262" t="s">
        <v>123</v>
      </c>
      <c r="B44" s="263"/>
      <c r="C44" s="264"/>
      <c r="D44" s="156">
        <v>0</v>
      </c>
      <c r="E44" s="156">
        <v>0</v>
      </c>
      <c r="F44" s="101">
        <f>SUM(F43:F43)</f>
        <v>0</v>
      </c>
      <c r="G44" s="101">
        <f>SUM(G43:G43)</f>
        <v>0</v>
      </c>
      <c r="H44" s="101">
        <f>SUM(H43:H43)</f>
        <v>0</v>
      </c>
      <c r="I44" s="101">
        <f>SUM(I43:I43)</f>
        <v>0</v>
      </c>
      <c r="J44" s="101">
        <f>SUM(J43:J43)</f>
        <v>0</v>
      </c>
      <c r="K44" s="101">
        <f>SUM(K43:K43)</f>
        <v>0</v>
      </c>
      <c r="L44" s="101">
        <f>SUM(L43:L43)</f>
        <v>0</v>
      </c>
      <c r="M44" s="101">
        <f>SUM(M43:M43)</f>
        <v>0</v>
      </c>
      <c r="N44" s="44" t="s">
        <v>23</v>
      </c>
      <c r="O44" s="45" t="s">
        <v>23</v>
      </c>
      <c r="P44" s="45">
        <v>0</v>
      </c>
      <c r="Q44" s="155" t="s">
        <v>23</v>
      </c>
      <c r="R44" s="101">
        <f>SUM(R43:R43)</f>
        <v>0</v>
      </c>
      <c r="S44" s="101">
        <f>SUM(S43:S43)</f>
        <v>0</v>
      </c>
      <c r="T44" s="101">
        <f>SUM(T43:T43)</f>
        <v>0</v>
      </c>
    </row>
    <row r="45" spans="1:82" s="29" customFormat="1" ht="21" customHeight="1">
      <c r="A45" s="256" t="s">
        <v>53</v>
      </c>
      <c r="B45" s="257"/>
      <c r="C45" s="258"/>
      <c r="D45" s="131">
        <f>D21+D26+D29+D32+D35+D38+D41+D44</f>
        <v>3235.16</v>
      </c>
      <c r="E45" s="131">
        <f>E26+E29+E32+E35+E38+E41+E44+E21</f>
        <v>3235.16</v>
      </c>
      <c r="F45" s="132">
        <f>F26+F29+F32+F35+F38+F41+F44</f>
        <v>0</v>
      </c>
      <c r="G45" s="132">
        <f>G26+G29+G32+G35+G38+G41+G44</f>
        <v>0</v>
      </c>
      <c r="H45" s="132">
        <f>H26+H29+H32+H35+H38+H41+H44</f>
        <v>0</v>
      </c>
      <c r="I45" s="131">
        <f>I21+I26+I29+I32+I35+I38+I41+I44</f>
        <v>0</v>
      </c>
      <c r="J45" s="131">
        <f>J21+J26+J29+J32+J35+J38+J41+J44</f>
        <v>0</v>
      </c>
      <c r="K45" s="131">
        <f>K32+K21+K26+K29+K35+K38+K41+K44</f>
        <v>732.21</v>
      </c>
      <c r="L45" s="131">
        <f>L26+L29+L32+L35+L38+L41+L44+L21</f>
        <v>2502.95</v>
      </c>
      <c r="M45" s="131">
        <f>M21+M26+M29+M32+M35+M38+M41+M44</f>
        <v>3235.16</v>
      </c>
      <c r="N45" s="179" t="s">
        <v>23</v>
      </c>
      <c r="O45" s="133" t="s">
        <v>23</v>
      </c>
      <c r="P45" s="238">
        <v>13.6</v>
      </c>
      <c r="Q45" s="134" t="s">
        <v>23</v>
      </c>
      <c r="R45" s="236">
        <f>R26+R29+R32+R35+R38+R41+R44+R21</f>
        <v>224.197</v>
      </c>
      <c r="S45" s="131">
        <v>0</v>
      </c>
      <c r="T45" s="131">
        <f>T26+T29+T32+T35+T38+T41+T44+T21</f>
        <v>647.9680000000001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</row>
    <row r="46" spans="1:82" s="180" customFormat="1" ht="21" customHeight="1">
      <c r="A46" s="24" t="s">
        <v>27</v>
      </c>
      <c r="B46" s="243" t="s">
        <v>12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5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</row>
    <row r="47" spans="1:82" s="180" customFormat="1" ht="20.25" customHeight="1">
      <c r="A47" s="25"/>
      <c r="B47" s="251" t="s">
        <v>182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3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</row>
    <row r="48" spans="1:82" s="29" customFormat="1" ht="17.25" customHeight="1">
      <c r="A48" s="27" t="s">
        <v>87</v>
      </c>
      <c r="B48" s="259" t="s">
        <v>85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</row>
    <row r="49" spans="1:82" s="29" customFormat="1" ht="40.5" customHeight="1">
      <c r="A49" s="27" t="s">
        <v>88</v>
      </c>
      <c r="B49" s="97" t="s">
        <v>204</v>
      </c>
      <c r="C49" s="216" t="s">
        <v>64</v>
      </c>
      <c r="D49" s="158">
        <v>43.73</v>
      </c>
      <c r="E49" s="42">
        <v>43.73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223">
        <v>43.73</v>
      </c>
      <c r="L49" s="127">
        <v>0</v>
      </c>
      <c r="M49" s="42">
        <f>E49</f>
        <v>43.73</v>
      </c>
      <c r="N49" s="44" t="s">
        <v>23</v>
      </c>
      <c r="O49" s="45" t="s">
        <v>23</v>
      </c>
      <c r="P49" s="44">
        <v>41.7</v>
      </c>
      <c r="Q49" s="157" t="s">
        <v>23</v>
      </c>
      <c r="R49" s="157">
        <f>5.24</f>
        <v>5.24</v>
      </c>
      <c r="S49" s="157">
        <v>0</v>
      </c>
      <c r="T49" s="98">
        <v>12.59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</row>
    <row r="50" spans="1:82" s="29" customFormat="1" ht="36" customHeight="1">
      <c r="A50" s="27" t="s">
        <v>89</v>
      </c>
      <c r="B50" s="97" t="s">
        <v>206</v>
      </c>
      <c r="C50" s="234" t="s">
        <v>209</v>
      </c>
      <c r="D50" s="100">
        <v>42.09</v>
      </c>
      <c r="E50" s="42">
        <v>42.09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42">
        <v>42.09</v>
      </c>
      <c r="L50" s="127">
        <v>0</v>
      </c>
      <c r="M50" s="42">
        <v>42.09</v>
      </c>
      <c r="N50" s="44" t="s">
        <v>23</v>
      </c>
      <c r="O50" s="45" t="s">
        <v>23</v>
      </c>
      <c r="P50" s="44">
        <f>(E50/T50)*12</f>
        <v>7.015000000000001</v>
      </c>
      <c r="Q50" s="221" t="s">
        <v>23</v>
      </c>
      <c r="R50" s="217"/>
      <c r="S50" s="217">
        <v>72</v>
      </c>
      <c r="T50" s="217">
        <v>72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</row>
    <row r="51" spans="1:82" s="29" customFormat="1" ht="36" customHeight="1">
      <c r="A51" s="27" t="s">
        <v>179</v>
      </c>
      <c r="B51" s="97" t="s">
        <v>205</v>
      </c>
      <c r="C51" s="216" t="s">
        <v>193</v>
      </c>
      <c r="D51" s="158">
        <v>589.55</v>
      </c>
      <c r="E51" s="42">
        <v>589.55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42">
        <v>589.545</v>
      </c>
      <c r="L51" s="127">
        <v>0</v>
      </c>
      <c r="M51" s="42">
        <f>E51</f>
        <v>589.55</v>
      </c>
      <c r="N51" s="44" t="s">
        <v>23</v>
      </c>
      <c r="O51" s="45" t="s">
        <v>23</v>
      </c>
      <c r="P51" s="189">
        <v>0</v>
      </c>
      <c r="Q51" s="190" t="s">
        <v>23</v>
      </c>
      <c r="R51" s="130">
        <v>0</v>
      </c>
      <c r="S51" s="190">
        <v>0</v>
      </c>
      <c r="T51" s="130">
        <v>0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</row>
    <row r="52" spans="1:82" s="29" customFormat="1" ht="18.75" customHeight="1">
      <c r="A52" s="305" t="s">
        <v>93</v>
      </c>
      <c r="B52" s="306"/>
      <c r="C52" s="307"/>
      <c r="D52" s="50">
        <f aca="true" t="shared" si="3" ref="D52:M52">SUM(D49:D51)</f>
        <v>675.3699999999999</v>
      </c>
      <c r="E52" s="50">
        <f t="shared" si="3"/>
        <v>675.3699999999999</v>
      </c>
      <c r="F52" s="101">
        <f t="shared" si="3"/>
        <v>0</v>
      </c>
      <c r="G52" s="101">
        <f t="shared" si="3"/>
        <v>0</v>
      </c>
      <c r="H52" s="101">
        <f t="shared" si="3"/>
        <v>0</v>
      </c>
      <c r="I52" s="101">
        <f t="shared" si="3"/>
        <v>0</v>
      </c>
      <c r="J52" s="101">
        <f t="shared" si="3"/>
        <v>0</v>
      </c>
      <c r="K52" s="50">
        <f t="shared" si="3"/>
        <v>675.365</v>
      </c>
      <c r="L52" s="101">
        <f t="shared" si="3"/>
        <v>0</v>
      </c>
      <c r="M52" s="50">
        <f t="shared" si="3"/>
        <v>675.3699999999999</v>
      </c>
      <c r="N52" s="44" t="s">
        <v>23</v>
      </c>
      <c r="O52" s="45" t="s">
        <v>23</v>
      </c>
      <c r="P52" s="235">
        <f>((D52-D51)/T52)*12</f>
        <v>12.174488710249427</v>
      </c>
      <c r="Q52" s="190" t="s">
        <v>23</v>
      </c>
      <c r="R52" s="50">
        <f>SUM(R49:R51)</f>
        <v>5.24</v>
      </c>
      <c r="S52" s="101">
        <f>SUM(S49:S51)</f>
        <v>72</v>
      </c>
      <c r="T52" s="50">
        <f>SUM(T49:T51)</f>
        <v>84.59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</row>
    <row r="53" spans="1:82" s="29" customFormat="1" ht="19.5" customHeight="1">
      <c r="A53" s="27" t="s">
        <v>90</v>
      </c>
      <c r="B53" s="315" t="s">
        <v>26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</row>
    <row r="54" spans="1:82" s="29" customFormat="1" ht="27.75" customHeight="1">
      <c r="A54" s="27" t="s">
        <v>91</v>
      </c>
      <c r="B54" s="215" t="s">
        <v>207</v>
      </c>
      <c r="C54" s="127" t="s">
        <v>192</v>
      </c>
      <c r="D54" s="42">
        <v>65.03</v>
      </c>
      <c r="E54" s="42">
        <f>D54</f>
        <v>65.03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50">
        <v>0</v>
      </c>
      <c r="L54" s="42">
        <v>65.028</v>
      </c>
      <c r="M54" s="42">
        <f>E54</f>
        <v>65.03</v>
      </c>
      <c r="N54" s="127" t="s">
        <v>23</v>
      </c>
      <c r="O54" s="101" t="s">
        <v>23</v>
      </c>
      <c r="P54" s="127">
        <v>0</v>
      </c>
      <c r="Q54" s="130" t="s">
        <v>23</v>
      </c>
      <c r="R54" s="127">
        <v>0</v>
      </c>
      <c r="S54" s="127">
        <v>0</v>
      </c>
      <c r="T54" s="127"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</row>
    <row r="55" spans="1:82" s="29" customFormat="1" ht="88.5" customHeight="1" hidden="1">
      <c r="A55" s="27"/>
      <c r="B55" s="97"/>
      <c r="C55" s="157"/>
      <c r="D55" s="41"/>
      <c r="E55" s="42"/>
      <c r="F55" s="50" t="s">
        <v>23</v>
      </c>
      <c r="G55" s="50" t="s">
        <v>23</v>
      </c>
      <c r="H55" s="50" t="s">
        <v>23</v>
      </c>
      <c r="I55" s="50" t="s">
        <v>23</v>
      </c>
      <c r="J55" s="50" t="s">
        <v>23</v>
      </c>
      <c r="K55" s="50" t="s">
        <v>23</v>
      </c>
      <c r="L55" s="42">
        <f>D55</f>
        <v>0</v>
      </c>
      <c r="M55" s="42">
        <f>E55</f>
        <v>0</v>
      </c>
      <c r="N55" s="44" t="s">
        <v>23</v>
      </c>
      <c r="O55" s="45" t="s">
        <v>23</v>
      </c>
      <c r="P55" s="44" t="s">
        <v>23</v>
      </c>
      <c r="Q55" s="45" t="s">
        <v>23</v>
      </c>
      <c r="R55" s="127" t="s">
        <v>23</v>
      </c>
      <c r="S55" s="101" t="s">
        <v>23</v>
      </c>
      <c r="T55" s="127">
        <v>0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</row>
    <row r="56" spans="1:82" s="29" customFormat="1" ht="46.5" customHeight="1" hidden="1">
      <c r="A56" s="27"/>
      <c r="B56" s="128"/>
      <c r="C56" s="155"/>
      <c r="D56" s="155"/>
      <c r="E56" s="155"/>
      <c r="F56" s="50"/>
      <c r="G56" s="50"/>
      <c r="H56" s="50"/>
      <c r="I56" s="50"/>
      <c r="J56" s="50"/>
      <c r="K56" s="50"/>
      <c r="L56" s="42">
        <f>D56</f>
        <v>0</v>
      </c>
      <c r="M56" s="42">
        <f>E56</f>
        <v>0</v>
      </c>
      <c r="N56" s="44"/>
      <c r="O56" s="45"/>
      <c r="P56" s="44"/>
      <c r="Q56" s="45"/>
      <c r="R56" s="127"/>
      <c r="S56" s="101"/>
      <c r="T56" s="127"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</row>
    <row r="57" spans="1:82" s="29" customFormat="1" ht="39.75" customHeight="1" hidden="1">
      <c r="A57" s="27"/>
      <c r="B57" s="128"/>
      <c r="C57" s="155"/>
      <c r="D57" s="155"/>
      <c r="E57" s="42"/>
      <c r="F57" s="50" t="s">
        <v>23</v>
      </c>
      <c r="G57" s="50" t="s">
        <v>23</v>
      </c>
      <c r="H57" s="50" t="s">
        <v>23</v>
      </c>
      <c r="I57" s="50" t="s">
        <v>23</v>
      </c>
      <c r="J57" s="50" t="s">
        <v>23</v>
      </c>
      <c r="K57" s="50" t="s">
        <v>23</v>
      </c>
      <c r="L57" s="42">
        <f>D57</f>
        <v>0</v>
      </c>
      <c r="M57" s="42">
        <f>E57</f>
        <v>0</v>
      </c>
      <c r="N57" s="44" t="s">
        <v>23</v>
      </c>
      <c r="O57" s="45" t="s">
        <v>23</v>
      </c>
      <c r="P57" s="44" t="s">
        <v>23</v>
      </c>
      <c r="Q57" s="45" t="s">
        <v>23</v>
      </c>
      <c r="R57" s="127" t="s">
        <v>23</v>
      </c>
      <c r="S57" s="101" t="s">
        <v>23</v>
      </c>
      <c r="T57" s="127">
        <v>0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</row>
    <row r="58" spans="1:82" s="29" customFormat="1" ht="16.5" customHeight="1">
      <c r="A58" s="312" t="s">
        <v>95</v>
      </c>
      <c r="B58" s="313"/>
      <c r="C58" s="313"/>
      <c r="D58" s="50">
        <f>SUM(D54:D57)</f>
        <v>65.03</v>
      </c>
      <c r="E58" s="50">
        <f>SUM(E54:E57)</f>
        <v>65.03</v>
      </c>
      <c r="F58" s="101">
        <f>SUM(F54:F57)</f>
        <v>0</v>
      </c>
      <c r="G58" s="101">
        <f>SUM(G54:G57)</f>
        <v>0</v>
      </c>
      <c r="H58" s="101">
        <f>SUM(H54:H57)</f>
        <v>0</v>
      </c>
      <c r="I58" s="101">
        <f>SUM(I54:I57)</f>
        <v>0</v>
      </c>
      <c r="J58" s="101">
        <f>SUM(J54:J57)</f>
        <v>0</v>
      </c>
      <c r="K58" s="50">
        <f>SUM(K54:K57)</f>
        <v>0</v>
      </c>
      <c r="L58" s="50">
        <f>SUM(L54:L57)</f>
        <v>65.028</v>
      </c>
      <c r="M58" s="50">
        <f>SUM(M54:M57)</f>
        <v>65.03</v>
      </c>
      <c r="N58" s="44" t="s">
        <v>23</v>
      </c>
      <c r="O58" s="45" t="s">
        <v>23</v>
      </c>
      <c r="P58" s="45">
        <v>0</v>
      </c>
      <c r="Q58" s="45" t="s">
        <v>23</v>
      </c>
      <c r="R58" s="101">
        <f>SUM(R54:R57)</f>
        <v>0</v>
      </c>
      <c r="S58" s="101">
        <f>SUM(S54:S57)</f>
        <v>0</v>
      </c>
      <c r="T58" s="101">
        <f>SUM(T54:T57)</f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</row>
    <row r="59" spans="1:20" s="99" customFormat="1" ht="15.75">
      <c r="A59" s="17" t="s">
        <v>145</v>
      </c>
      <c r="B59" s="265" t="s">
        <v>142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</row>
    <row r="60" spans="1:20" s="99" customFormat="1" ht="19.5" customHeight="1">
      <c r="A60" s="83"/>
      <c r="B60" s="156"/>
      <c r="C60" s="156"/>
      <c r="D60" s="156">
        <v>0</v>
      </c>
      <c r="E60" s="43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27">
        <f>D60</f>
        <v>0</v>
      </c>
      <c r="M60" s="127">
        <f>E60</f>
        <v>0</v>
      </c>
      <c r="N60" s="44" t="s">
        <v>23</v>
      </c>
      <c r="O60" s="45" t="s">
        <v>23</v>
      </c>
      <c r="P60" s="127">
        <v>0</v>
      </c>
      <c r="Q60" s="45" t="s">
        <v>23</v>
      </c>
      <c r="R60" s="127">
        <v>0</v>
      </c>
      <c r="S60" s="155">
        <v>0</v>
      </c>
      <c r="T60" s="155">
        <v>0</v>
      </c>
    </row>
    <row r="61" spans="1:20" s="169" customFormat="1" ht="15.75">
      <c r="A61" s="262" t="s">
        <v>146</v>
      </c>
      <c r="B61" s="263"/>
      <c r="C61" s="264"/>
      <c r="D61" s="156">
        <v>0</v>
      </c>
      <c r="E61" s="156">
        <v>0</v>
      </c>
      <c r="F61" s="101">
        <f>SUM(F60:F60)</f>
        <v>0</v>
      </c>
      <c r="G61" s="101">
        <f>SUM(G60:G60)</f>
        <v>0</v>
      </c>
      <c r="H61" s="101">
        <f>SUM(H60:H60)</f>
        <v>0</v>
      </c>
      <c r="I61" s="101">
        <f>SUM(I60:I60)</f>
        <v>0</v>
      </c>
      <c r="J61" s="101">
        <f>SUM(J60:J60)</f>
        <v>0</v>
      </c>
      <c r="K61" s="101">
        <f>SUM(K60:K60)</f>
        <v>0</v>
      </c>
      <c r="L61" s="101">
        <f>SUM(L60:L60)</f>
        <v>0</v>
      </c>
      <c r="M61" s="101">
        <f>SUM(M60:M60)</f>
        <v>0</v>
      </c>
      <c r="N61" s="44" t="s">
        <v>23</v>
      </c>
      <c r="O61" s="45" t="s">
        <v>23</v>
      </c>
      <c r="P61" s="101">
        <v>0</v>
      </c>
      <c r="Q61" s="45" t="s">
        <v>23</v>
      </c>
      <c r="R61" s="101">
        <f>SUM(R60:R60)</f>
        <v>0</v>
      </c>
      <c r="S61" s="101">
        <f>SUM(S60:S60)</f>
        <v>0</v>
      </c>
      <c r="T61" s="101">
        <v>0</v>
      </c>
    </row>
    <row r="62" spans="1:20" s="99" customFormat="1" ht="15.75" customHeight="1">
      <c r="A62" s="17" t="s">
        <v>129</v>
      </c>
      <c r="B62" s="246" t="s">
        <v>147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314"/>
    </row>
    <row r="63" spans="1:20" s="99" customFormat="1" ht="15.75" customHeight="1">
      <c r="A63" s="83"/>
      <c r="B63" s="156"/>
      <c r="C63" s="156"/>
      <c r="D63" s="156">
        <v>0</v>
      </c>
      <c r="E63" s="43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27">
        <f>D63</f>
        <v>0</v>
      </c>
      <c r="M63" s="127">
        <f>E63</f>
        <v>0</v>
      </c>
      <c r="N63" s="44" t="s">
        <v>23</v>
      </c>
      <c r="O63" s="45" t="s">
        <v>23</v>
      </c>
      <c r="P63" s="127">
        <v>0</v>
      </c>
      <c r="Q63" s="45" t="s">
        <v>23</v>
      </c>
      <c r="R63" s="127">
        <v>0</v>
      </c>
      <c r="S63" s="155">
        <v>0</v>
      </c>
      <c r="T63" s="155">
        <v>0</v>
      </c>
    </row>
    <row r="64" spans="1:20" s="169" customFormat="1" ht="15.75" customHeight="1">
      <c r="A64" s="262" t="s">
        <v>130</v>
      </c>
      <c r="B64" s="263"/>
      <c r="C64" s="264"/>
      <c r="D64" s="156">
        <v>0</v>
      </c>
      <c r="E64" s="156">
        <v>0</v>
      </c>
      <c r="F64" s="101">
        <f>SUM(F63:F63)</f>
        <v>0</v>
      </c>
      <c r="G64" s="101">
        <f>SUM(G63:G63)</f>
        <v>0</v>
      </c>
      <c r="H64" s="101">
        <f>SUM(H63:H63)</f>
        <v>0</v>
      </c>
      <c r="I64" s="101">
        <f>SUM(I63:I63)</f>
        <v>0</v>
      </c>
      <c r="J64" s="101">
        <f>SUM(J63:J63)</f>
        <v>0</v>
      </c>
      <c r="K64" s="101">
        <f>SUM(K63:K63)</f>
        <v>0</v>
      </c>
      <c r="L64" s="101">
        <f>SUM(L63:L63)</f>
        <v>0</v>
      </c>
      <c r="M64" s="101">
        <f>SUM(M63:M63)</f>
        <v>0</v>
      </c>
      <c r="N64" s="44" t="s">
        <v>23</v>
      </c>
      <c r="O64" s="45" t="s">
        <v>23</v>
      </c>
      <c r="P64" s="101">
        <v>0</v>
      </c>
      <c r="Q64" s="45" t="s">
        <v>23</v>
      </c>
      <c r="R64" s="101">
        <f>SUM(R63:R63)</f>
        <v>0</v>
      </c>
      <c r="S64" s="101">
        <f>SUM(S63:S63)</f>
        <v>0</v>
      </c>
      <c r="T64" s="101">
        <v>0</v>
      </c>
    </row>
    <row r="65" spans="1:82" s="29" customFormat="1" ht="17.25" customHeight="1">
      <c r="A65" s="27" t="s">
        <v>76</v>
      </c>
      <c r="B65" s="259" t="s">
        <v>96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</row>
    <row r="66" spans="1:82" s="49" customFormat="1" ht="24.75" customHeight="1" hidden="1">
      <c r="A66" s="27"/>
      <c r="B66" s="40"/>
      <c r="C66" s="155"/>
      <c r="D66" s="41"/>
      <c r="E66" s="42">
        <f>D66</f>
        <v>0</v>
      </c>
      <c r="F66" s="50" t="s">
        <v>23</v>
      </c>
      <c r="G66" s="50" t="s">
        <v>23</v>
      </c>
      <c r="H66" s="50" t="s">
        <v>23</v>
      </c>
      <c r="I66" s="50" t="s">
        <v>23</v>
      </c>
      <c r="J66" s="50" t="s">
        <v>23</v>
      </c>
      <c r="K66" s="50" t="s">
        <v>23</v>
      </c>
      <c r="L66" s="42">
        <f>D66</f>
        <v>0</v>
      </c>
      <c r="M66" s="42">
        <f>E66</f>
        <v>0</v>
      </c>
      <c r="N66" s="44" t="s">
        <v>23</v>
      </c>
      <c r="O66" s="45" t="s">
        <v>23</v>
      </c>
      <c r="P66" s="155" t="e">
        <f>ROUND(D66/T66*12,0)</f>
        <v>#DIV/0!</v>
      </c>
      <c r="Q66" s="155" t="s">
        <v>23</v>
      </c>
      <c r="R66" s="47"/>
      <c r="S66" s="157"/>
      <c r="T66" s="51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</row>
    <row r="67" spans="1:82" s="29" customFormat="1" ht="17.25" customHeight="1">
      <c r="A67" s="27"/>
      <c r="C67" s="155"/>
      <c r="D67" s="155">
        <v>0</v>
      </c>
      <c r="E67" s="127">
        <f>D67</f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27">
        <f>D67</f>
        <v>0</v>
      </c>
      <c r="M67" s="127">
        <f>E67</f>
        <v>0</v>
      </c>
      <c r="N67" s="44" t="s">
        <v>23</v>
      </c>
      <c r="O67" s="45" t="s">
        <v>23</v>
      </c>
      <c r="P67" s="155">
        <v>0</v>
      </c>
      <c r="Q67" s="45" t="s">
        <v>23</v>
      </c>
      <c r="R67" s="127">
        <v>0</v>
      </c>
      <c r="S67" s="155">
        <v>0</v>
      </c>
      <c r="T67" s="155">
        <v>0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</row>
    <row r="68" spans="1:82" s="29" customFormat="1" ht="21.75" customHeight="1">
      <c r="A68" s="312" t="s">
        <v>79</v>
      </c>
      <c r="B68" s="313"/>
      <c r="C68" s="313"/>
      <c r="D68" s="101">
        <f>SUM(D66:D67)</f>
        <v>0</v>
      </c>
      <c r="E68" s="101">
        <f>SUM(E66:E67)</f>
        <v>0</v>
      </c>
      <c r="F68" s="101">
        <f aca="true" t="shared" si="4" ref="F68:K68">SUM(F66:F67)</f>
        <v>0</v>
      </c>
      <c r="G68" s="101">
        <f t="shared" si="4"/>
        <v>0</v>
      </c>
      <c r="H68" s="101">
        <f t="shared" si="4"/>
        <v>0</v>
      </c>
      <c r="I68" s="101">
        <f t="shared" si="4"/>
        <v>0</v>
      </c>
      <c r="J68" s="101">
        <f t="shared" si="4"/>
        <v>0</v>
      </c>
      <c r="K68" s="101">
        <f t="shared" si="4"/>
        <v>0</v>
      </c>
      <c r="L68" s="101">
        <f>SUM(L66:L67)</f>
        <v>0</v>
      </c>
      <c r="M68" s="101">
        <f>SUM(M66:M67)</f>
        <v>0</v>
      </c>
      <c r="N68" s="44" t="s">
        <v>23</v>
      </c>
      <c r="O68" s="45" t="s">
        <v>23</v>
      </c>
      <c r="P68" s="45">
        <v>0</v>
      </c>
      <c r="Q68" s="45" t="s">
        <v>23</v>
      </c>
      <c r="R68" s="101">
        <f>SUM(R66:R67)</f>
        <v>0</v>
      </c>
      <c r="S68" s="101">
        <f>SUM(S66:S67)</f>
        <v>0</v>
      </c>
      <c r="T68" s="101">
        <f>SUM(T66:T67)</f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</row>
    <row r="69" spans="1:20" s="99" customFormat="1" ht="19.5" customHeight="1">
      <c r="A69" s="25" t="s">
        <v>132</v>
      </c>
      <c r="B69" s="248" t="s">
        <v>122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50"/>
    </row>
    <row r="70" spans="1:20" s="99" customFormat="1" ht="19.5" customHeight="1">
      <c r="A70" s="196" t="s">
        <v>183</v>
      </c>
      <c r="B70" s="97" t="s">
        <v>211</v>
      </c>
      <c r="C70" s="195" t="s">
        <v>64</v>
      </c>
      <c r="D70" s="158">
        <v>94.68</v>
      </c>
      <c r="E70" s="42">
        <v>94.68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42">
        <f>D70</f>
        <v>94.68</v>
      </c>
      <c r="L70" s="127">
        <v>0</v>
      </c>
      <c r="M70" s="42">
        <f>E70</f>
        <v>94.68</v>
      </c>
      <c r="N70" s="44" t="s">
        <v>23</v>
      </c>
      <c r="O70" s="45" t="s">
        <v>23</v>
      </c>
      <c r="P70" s="127">
        <v>0</v>
      </c>
      <c r="Q70" s="45" t="s">
        <v>23</v>
      </c>
      <c r="R70" s="127">
        <v>0</v>
      </c>
      <c r="S70" s="155">
        <v>0</v>
      </c>
      <c r="T70" s="155">
        <v>0</v>
      </c>
    </row>
    <row r="71" spans="1:20" s="99" customFormat="1" ht="19.5" customHeight="1">
      <c r="A71" s="17" t="s">
        <v>197</v>
      </c>
      <c r="B71" s="97" t="s">
        <v>208</v>
      </c>
      <c r="C71" s="229" t="s">
        <v>201</v>
      </c>
      <c r="D71" s="158">
        <v>352.94</v>
      </c>
      <c r="E71" s="42">
        <v>352.94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42">
        <v>352.94</v>
      </c>
      <c r="L71" s="127">
        <v>0</v>
      </c>
      <c r="M71" s="42">
        <v>352.94</v>
      </c>
      <c r="N71" s="44" t="s">
        <v>23</v>
      </c>
      <c r="O71" s="45" t="s">
        <v>23</v>
      </c>
      <c r="P71" s="127">
        <v>0</v>
      </c>
      <c r="Q71" s="45" t="s">
        <v>23</v>
      </c>
      <c r="R71" s="127">
        <v>0</v>
      </c>
      <c r="S71" s="220">
        <v>0</v>
      </c>
      <c r="T71" s="220">
        <v>0</v>
      </c>
    </row>
    <row r="72" spans="1:20" s="99" customFormat="1" ht="19.5" customHeight="1">
      <c r="A72" s="262" t="s">
        <v>133</v>
      </c>
      <c r="B72" s="263"/>
      <c r="C72" s="264"/>
      <c r="D72" s="160">
        <f>SUM(D70:D71)</f>
        <v>447.62</v>
      </c>
      <c r="E72" s="50">
        <f>SUM(E70:E71)</f>
        <v>447.62</v>
      </c>
      <c r="F72" s="101">
        <f>SUM(F70:F70)</f>
        <v>0</v>
      </c>
      <c r="G72" s="101">
        <f>SUM(G70:G70)</f>
        <v>0</v>
      </c>
      <c r="H72" s="101">
        <f>SUM(H70:H70)</f>
        <v>0</v>
      </c>
      <c r="I72" s="101">
        <f>SUM(I70:I70)</f>
        <v>0</v>
      </c>
      <c r="J72" s="101">
        <f>SUM(J70:J70)</f>
        <v>0</v>
      </c>
      <c r="K72" s="42">
        <f>D72</f>
        <v>447.62</v>
      </c>
      <c r="L72" s="127">
        <v>0</v>
      </c>
      <c r="M72" s="50">
        <f>E72</f>
        <v>447.62</v>
      </c>
      <c r="N72" s="44" t="s">
        <v>23</v>
      </c>
      <c r="O72" s="45" t="s">
        <v>23</v>
      </c>
      <c r="P72" s="101">
        <v>0</v>
      </c>
      <c r="Q72" s="45" t="s">
        <v>23</v>
      </c>
      <c r="R72" s="127">
        <v>0</v>
      </c>
      <c r="S72" s="155">
        <v>0</v>
      </c>
      <c r="T72" s="155">
        <v>0</v>
      </c>
    </row>
    <row r="73" spans="1:82" s="29" customFormat="1" ht="23.25" customHeight="1" thickBot="1">
      <c r="A73" s="310" t="s">
        <v>54</v>
      </c>
      <c r="B73" s="310"/>
      <c r="C73" s="310"/>
      <c r="D73" s="162">
        <f>D52+D58+D68+D72</f>
        <v>1188.02</v>
      </c>
      <c r="E73" s="162">
        <f>E52+E58+E68+E72</f>
        <v>1188.02</v>
      </c>
      <c r="F73" s="163">
        <f>F52+F58+F68</f>
        <v>0</v>
      </c>
      <c r="G73" s="163">
        <f>G52+G58+G68</f>
        <v>0</v>
      </c>
      <c r="H73" s="163">
        <f>H52+H58+H68</f>
        <v>0</v>
      </c>
      <c r="I73" s="163">
        <f>I52+I58+I68</f>
        <v>0</v>
      </c>
      <c r="J73" s="163">
        <f>J52+J58+J68</f>
        <v>0</v>
      </c>
      <c r="K73" s="162">
        <f>K52+K58+K68+K72</f>
        <v>1122.9850000000001</v>
      </c>
      <c r="L73" s="162">
        <f>L52+L58+L68+L72</f>
        <v>65.028</v>
      </c>
      <c r="M73" s="162">
        <f>M52+M58+M68+M72</f>
        <v>1188.02</v>
      </c>
      <c r="N73" s="181" t="s">
        <v>23</v>
      </c>
      <c r="O73" s="167" t="s">
        <v>23</v>
      </c>
      <c r="P73" s="227">
        <v>12.2</v>
      </c>
      <c r="Q73" s="167" t="s">
        <v>23</v>
      </c>
      <c r="R73" s="162">
        <f>R52+R58+R68</f>
        <v>5.24</v>
      </c>
      <c r="S73" s="163">
        <f>S52+S58+S68</f>
        <v>72</v>
      </c>
      <c r="T73" s="162">
        <f>T52+T58+T68</f>
        <v>84.59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</row>
    <row r="74" spans="1:82" s="29" customFormat="1" ht="21.75" customHeight="1">
      <c r="A74" s="311" t="s">
        <v>19</v>
      </c>
      <c r="B74" s="311"/>
      <c r="C74" s="311"/>
      <c r="D74" s="165">
        <f aca="true" t="shared" si="5" ref="D74:M74">D45+D73</f>
        <v>4423.18</v>
      </c>
      <c r="E74" s="165">
        <f t="shared" si="5"/>
        <v>4423.18</v>
      </c>
      <c r="F74" s="166">
        <f t="shared" si="5"/>
        <v>0</v>
      </c>
      <c r="G74" s="166">
        <f t="shared" si="5"/>
        <v>0</v>
      </c>
      <c r="H74" s="166">
        <f t="shared" si="5"/>
        <v>0</v>
      </c>
      <c r="I74" s="165">
        <f t="shared" si="5"/>
        <v>0</v>
      </c>
      <c r="J74" s="165">
        <f t="shared" si="5"/>
        <v>0</v>
      </c>
      <c r="K74" s="165">
        <f>K45+K73</f>
        <v>1855.1950000000002</v>
      </c>
      <c r="L74" s="165">
        <f t="shared" si="5"/>
        <v>2567.9779999999996</v>
      </c>
      <c r="M74" s="165">
        <f t="shared" si="5"/>
        <v>4423.18</v>
      </c>
      <c r="N74" s="182" t="s">
        <v>23</v>
      </c>
      <c r="O74" s="168" t="s">
        <v>23</v>
      </c>
      <c r="P74" s="168">
        <v>13.4</v>
      </c>
      <c r="Q74" s="168" t="s">
        <v>23</v>
      </c>
      <c r="R74" s="237">
        <f>R45+R73</f>
        <v>229.437</v>
      </c>
      <c r="S74" s="166">
        <f>S45+S73</f>
        <v>72</v>
      </c>
      <c r="T74" s="165">
        <f>T45+T73</f>
        <v>732.5580000000001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</row>
    <row r="75" spans="1:20" s="122" customFormat="1" ht="21.75" customHeight="1">
      <c r="A75" s="308" t="s">
        <v>148</v>
      </c>
      <c r="B75" s="308"/>
      <c r="C75" s="308"/>
      <c r="D75" s="308"/>
      <c r="E75" s="308"/>
      <c r="F75" s="308"/>
      <c r="G75" s="308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</row>
    <row r="76" spans="1:20" s="122" customFormat="1" ht="21.75" customHeight="1">
      <c r="A76" s="123" t="s">
        <v>149</v>
      </c>
      <c r="B76" s="124"/>
      <c r="C76" s="124"/>
      <c r="D76" s="124"/>
      <c r="E76" s="124"/>
      <c r="F76" s="124"/>
      <c r="G76" s="125"/>
      <c r="H76" s="125"/>
      <c r="I76" s="125"/>
      <c r="J76" s="125"/>
      <c r="K76" s="124"/>
      <c r="L76" s="124"/>
      <c r="M76" s="126"/>
      <c r="N76" s="126"/>
      <c r="O76" s="124"/>
      <c r="P76" s="124"/>
      <c r="Q76" s="124"/>
      <c r="R76" s="124"/>
      <c r="S76" s="124"/>
      <c r="T76" s="126"/>
    </row>
    <row r="77" spans="1:20" s="122" customFormat="1" ht="21.75" customHeight="1">
      <c r="A77" s="123" t="s">
        <v>150</v>
      </c>
      <c r="B77" s="124"/>
      <c r="C77" s="124"/>
      <c r="D77" s="124"/>
      <c r="E77" s="124"/>
      <c r="F77" s="124"/>
      <c r="G77" s="125"/>
      <c r="H77" s="125"/>
      <c r="T77" s="125"/>
    </row>
    <row r="78" spans="21:82" ht="3.75" customHeight="1"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</row>
    <row r="79" spans="1:82" s="187" customFormat="1" ht="45.75" customHeight="1">
      <c r="A79" s="184"/>
      <c r="B79" s="184"/>
      <c r="C79" s="304" t="s">
        <v>60</v>
      </c>
      <c r="D79" s="304"/>
      <c r="E79" s="304"/>
      <c r="F79" s="304"/>
      <c r="G79" s="304"/>
      <c r="H79" s="304"/>
      <c r="I79" s="185"/>
      <c r="J79" s="185"/>
      <c r="K79" s="185"/>
      <c r="L79" s="185"/>
      <c r="M79" s="304" t="s">
        <v>63</v>
      </c>
      <c r="N79" s="304"/>
      <c r="O79" s="304"/>
      <c r="P79" s="304"/>
      <c r="Q79" s="185"/>
      <c r="R79" s="185"/>
      <c r="S79" s="185"/>
      <c r="T79" s="185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</row>
    <row r="80" spans="1:82" s="60" customFormat="1" ht="14.25" customHeight="1">
      <c r="A80" s="6"/>
      <c r="B80" s="6"/>
      <c r="C80" s="64"/>
      <c r="D80" s="64"/>
      <c r="E80" s="64"/>
      <c r="F80" s="64"/>
      <c r="G80" s="64"/>
      <c r="H80" s="64"/>
      <c r="I80" s="33"/>
      <c r="J80" s="33"/>
      <c r="K80" s="33"/>
      <c r="L80" s="33"/>
      <c r="M80" s="64"/>
      <c r="N80" s="64"/>
      <c r="O80" s="64"/>
      <c r="P80" s="64"/>
      <c r="Q80" s="33"/>
      <c r="R80" s="33"/>
      <c r="S80" s="33"/>
      <c r="T80" s="3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</row>
    <row r="81" spans="1:82" s="60" customFormat="1" ht="28.5" customHeight="1">
      <c r="A81" s="6"/>
      <c r="B81" s="6"/>
      <c r="C81" s="303" t="s">
        <v>25</v>
      </c>
      <c r="D81" s="303"/>
      <c r="E81" s="303"/>
      <c r="F81" s="303"/>
      <c r="G81" s="303"/>
      <c r="H81" s="303"/>
      <c r="I81" s="34"/>
      <c r="J81" s="34"/>
      <c r="K81" s="34"/>
      <c r="L81" s="34"/>
      <c r="M81" s="303" t="s">
        <v>61</v>
      </c>
      <c r="N81" s="303"/>
      <c r="O81" s="303"/>
      <c r="P81" s="303"/>
      <c r="Q81" s="33"/>
      <c r="R81" s="33"/>
      <c r="S81" s="33"/>
      <c r="T81" s="3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</row>
    <row r="82" spans="1:82" s="60" customFormat="1" ht="13.5" customHeight="1">
      <c r="A82" s="6"/>
      <c r="B82" s="6"/>
      <c r="C82" s="303"/>
      <c r="D82" s="303"/>
      <c r="E82" s="303"/>
      <c r="F82" s="303"/>
      <c r="G82" s="303"/>
      <c r="H82" s="303"/>
      <c r="I82" s="34"/>
      <c r="J82" s="34"/>
      <c r="K82" s="34"/>
      <c r="L82" s="34"/>
      <c r="M82" s="303"/>
      <c r="N82" s="303"/>
      <c r="O82" s="303"/>
      <c r="P82" s="303"/>
      <c r="Q82" s="33"/>
      <c r="R82" s="33"/>
      <c r="S82" s="33"/>
      <c r="T82" s="3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</row>
    <row r="83" spans="1:82" s="60" customFormat="1" ht="29.25" customHeight="1">
      <c r="A83" s="6"/>
      <c r="B83" s="6"/>
      <c r="C83" s="303" t="s">
        <v>99</v>
      </c>
      <c r="D83" s="303"/>
      <c r="E83" s="303"/>
      <c r="F83" s="303"/>
      <c r="G83" s="303"/>
      <c r="H83" s="303"/>
      <c r="I83" s="34"/>
      <c r="J83" s="34"/>
      <c r="K83" s="34"/>
      <c r="L83" s="34"/>
      <c r="M83" s="303" t="s">
        <v>100</v>
      </c>
      <c r="N83" s="303"/>
      <c r="O83" s="303"/>
      <c r="P83" s="303"/>
      <c r="Q83" s="34"/>
      <c r="R83" s="33"/>
      <c r="S83" s="33"/>
      <c r="T83" s="3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</row>
    <row r="84" spans="3:82" ht="15.75" customHeight="1" hidden="1">
      <c r="C84" s="13"/>
      <c r="D84" s="58"/>
      <c r="E84" s="58"/>
      <c r="F84" s="58"/>
      <c r="G84" s="58"/>
      <c r="H84" s="58"/>
      <c r="I84" s="58"/>
      <c r="J84" s="58"/>
      <c r="K84" s="58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</row>
    <row r="85" spans="3:82" ht="15.75">
      <c r="C85" s="13"/>
      <c r="D85" s="58"/>
      <c r="E85" s="58"/>
      <c r="F85" s="58"/>
      <c r="G85" s="58"/>
      <c r="H85" s="58"/>
      <c r="I85" s="58"/>
      <c r="J85" s="5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</row>
    <row r="86" spans="21:82" ht="15.75"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</row>
    <row r="87" spans="21:82" ht="15.75"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</row>
    <row r="88" spans="21:82" ht="15.75"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</row>
    <row r="89" spans="1:82" ht="15.75">
      <c r="A89" s="14"/>
      <c r="B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</row>
    <row r="90" spans="1:82" ht="15.75">
      <c r="A90" s="14"/>
      <c r="B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</row>
    <row r="91" spans="1:82" ht="15.75">
      <c r="A91" s="14"/>
      <c r="B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</row>
    <row r="92" spans="1:82" ht="15.75">
      <c r="A92" s="14"/>
      <c r="B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</row>
    <row r="93" spans="1:82" ht="15.75">
      <c r="A93" s="14"/>
      <c r="B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</row>
    <row r="94" spans="1:82" ht="15.75">
      <c r="A94" s="14"/>
      <c r="B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</row>
    <row r="95" spans="1:82" ht="15.75">
      <c r="A95" s="14"/>
      <c r="B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</row>
    <row r="96" spans="1:82" ht="15.75">
      <c r="A96" s="14"/>
      <c r="B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</row>
    <row r="97" spans="1:82" ht="15.75">
      <c r="A97" s="14"/>
      <c r="B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</row>
    <row r="98" spans="1:82" ht="15.75">
      <c r="A98" s="14"/>
      <c r="B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</row>
    <row r="99" spans="1:82" ht="15.75">
      <c r="A99" s="14"/>
      <c r="B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</row>
    <row r="100" spans="1:82" ht="15.75">
      <c r="A100" s="14"/>
      <c r="B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</row>
    <row r="101" spans="1:82" ht="15.75">
      <c r="A101" s="14"/>
      <c r="B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</row>
    <row r="102" spans="1:82" ht="15.75">
      <c r="A102" s="14"/>
      <c r="B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</row>
    <row r="103" spans="1:82" ht="15.75">
      <c r="A103" s="14"/>
      <c r="B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</row>
    <row r="104" spans="1:82" ht="15.75">
      <c r="A104" s="14"/>
      <c r="B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</row>
    <row r="105" spans="1:82" ht="15.75">
      <c r="A105" s="14"/>
      <c r="B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</row>
    <row r="106" spans="1:82" ht="15.75">
      <c r="A106" s="14"/>
      <c r="B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</row>
  </sheetData>
  <sheetProtection/>
  <mergeCells count="74">
    <mergeCell ref="A52:C52"/>
    <mergeCell ref="A75:G75"/>
    <mergeCell ref="I75:T75"/>
    <mergeCell ref="A64:C64"/>
    <mergeCell ref="A72:C72"/>
    <mergeCell ref="B69:T69"/>
    <mergeCell ref="A73:C73"/>
    <mergeCell ref="A74:C74"/>
    <mergeCell ref="B65:T65"/>
    <mergeCell ref="A68:C68"/>
    <mergeCell ref="A61:C61"/>
    <mergeCell ref="B59:T59"/>
    <mergeCell ref="B62:T62"/>
    <mergeCell ref="A58:C58"/>
    <mergeCell ref="B53:T53"/>
    <mergeCell ref="C82:H82"/>
    <mergeCell ref="M82:P82"/>
    <mergeCell ref="C83:H83"/>
    <mergeCell ref="M83:P83"/>
    <mergeCell ref="C79:H79"/>
    <mergeCell ref="C81:H81"/>
    <mergeCell ref="M79:P79"/>
    <mergeCell ref="M81:P81"/>
    <mergeCell ref="N2:T2"/>
    <mergeCell ref="N1:T1"/>
    <mergeCell ref="B4:E4"/>
    <mergeCell ref="H4:J4"/>
    <mergeCell ref="A8:T8"/>
    <mergeCell ref="M4:S4"/>
    <mergeCell ref="A7:T7"/>
    <mergeCell ref="A10:A13"/>
    <mergeCell ref="B10:B13"/>
    <mergeCell ref="C10:C13"/>
    <mergeCell ref="D10:J10"/>
    <mergeCell ref="E12:E13"/>
    <mergeCell ref="F12:F13"/>
    <mergeCell ref="J12:J13"/>
    <mergeCell ref="A9:T9"/>
    <mergeCell ref="H12:I12"/>
    <mergeCell ref="D11:D13"/>
    <mergeCell ref="E11:J11"/>
    <mergeCell ref="K11:K13"/>
    <mergeCell ref="L11:L13"/>
    <mergeCell ref="M11:M13"/>
    <mergeCell ref="K10:L10"/>
    <mergeCell ref="P10:P13"/>
    <mergeCell ref="Q10:Q13"/>
    <mergeCell ref="M10:O10"/>
    <mergeCell ref="G12:G13"/>
    <mergeCell ref="N11:O12"/>
    <mergeCell ref="R10:R13"/>
    <mergeCell ref="S10:S13"/>
    <mergeCell ref="T10:T13"/>
    <mergeCell ref="A45:C45"/>
    <mergeCell ref="B46:T46"/>
    <mergeCell ref="B48:T48"/>
    <mergeCell ref="B47:T47"/>
    <mergeCell ref="A29:C29"/>
    <mergeCell ref="B30:T30"/>
    <mergeCell ref="A32:C32"/>
    <mergeCell ref="B33:T33"/>
    <mergeCell ref="A35:C35"/>
    <mergeCell ref="B36:T36"/>
    <mergeCell ref="B39:T39"/>
    <mergeCell ref="A38:C38"/>
    <mergeCell ref="A41:C41"/>
    <mergeCell ref="B42:T42"/>
    <mergeCell ref="A44:C44"/>
    <mergeCell ref="A16:T16"/>
    <mergeCell ref="B15:T15"/>
    <mergeCell ref="B22:T22"/>
    <mergeCell ref="B27:T27"/>
    <mergeCell ref="A26:C26"/>
    <mergeCell ref="A17:X17"/>
  </mergeCells>
  <printOptions horizontalCentered="1"/>
  <pageMargins left="0.1968503937007874" right="0.1968503937007874" top="0.6692913385826772" bottom="0.1968503937007874" header="0.11811023622047245" footer="0.1968503937007874"/>
  <pageSetup fitToHeight="30" horizontalDpi="600" verticalDpi="600" orientation="landscape" paperSize="9" scale="50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G109"/>
  <sheetViews>
    <sheetView view="pageBreakPreview" zoomScale="60" zoomScaleNormal="80" zoomScalePageLayoutView="50" workbookViewId="0" topLeftCell="C4">
      <selection activeCell="M4" sqref="M4:S4"/>
    </sheetView>
  </sheetViews>
  <sheetFormatPr defaultColWidth="9.00390625" defaultRowHeight="12.75"/>
  <cols>
    <col min="1" max="1" width="7.625" style="72" customWidth="1"/>
    <col min="2" max="2" width="76.25390625" style="30" customWidth="1"/>
    <col min="3" max="3" width="7.625" style="71" customWidth="1"/>
    <col min="4" max="4" width="11.625" style="71" customWidth="1"/>
    <col min="5" max="5" width="10.125" style="71" customWidth="1"/>
    <col min="6" max="6" width="12.125" style="71" customWidth="1"/>
    <col min="7" max="7" width="13.125" style="71" customWidth="1"/>
    <col min="8" max="8" width="12.25390625" style="71" customWidth="1"/>
    <col min="9" max="9" width="11.75390625" style="71" customWidth="1"/>
    <col min="10" max="10" width="10.75390625" style="71" customWidth="1"/>
    <col min="11" max="11" width="14.75390625" style="71" customWidth="1"/>
    <col min="12" max="12" width="11.00390625" style="71" customWidth="1"/>
    <col min="13" max="13" width="11.25390625" style="71" customWidth="1"/>
    <col min="14" max="15" width="10.625" style="71" customWidth="1"/>
    <col min="16" max="16" width="9.875" style="75" customWidth="1"/>
    <col min="17" max="17" width="9.875" style="71" customWidth="1"/>
    <col min="18" max="18" width="9.125" style="71" customWidth="1"/>
    <col min="19" max="19" width="10.125" style="71" customWidth="1"/>
    <col min="20" max="20" width="10.75390625" style="37" customWidth="1"/>
    <col min="21" max="21" width="7.75390625" style="37" customWidth="1"/>
    <col min="22" max="22" width="9.00390625" style="37" customWidth="1"/>
    <col min="23" max="23" width="8.75390625" style="37" customWidth="1"/>
    <col min="24" max="24" width="9.625" style="37" customWidth="1"/>
    <col min="25" max="25" width="7.875" style="70" customWidth="1"/>
    <col min="26" max="29" width="9.125" style="70" customWidth="1"/>
    <col min="30" max="16384" width="9.125" style="71" customWidth="1"/>
  </cols>
  <sheetData>
    <row r="1" spans="1:20" s="14" customFormat="1" ht="18.75" customHeight="1">
      <c r="A1" s="30"/>
      <c r="B1" s="30"/>
      <c r="D1" s="37"/>
      <c r="E1" s="37"/>
      <c r="F1" s="37"/>
      <c r="G1" s="37"/>
      <c r="H1" s="37"/>
      <c r="I1" s="37"/>
      <c r="J1" s="37"/>
      <c r="L1" s="37"/>
      <c r="M1" s="37"/>
      <c r="N1" s="295" t="s">
        <v>138</v>
      </c>
      <c r="O1" s="295"/>
      <c r="P1" s="295"/>
      <c r="Q1" s="295"/>
      <c r="R1" s="295"/>
      <c r="S1" s="295"/>
      <c r="T1" s="295"/>
    </row>
    <row r="2" spans="1:20" s="14" customFormat="1" ht="51" customHeight="1">
      <c r="A2" s="30"/>
      <c r="B2" s="30"/>
      <c r="D2" s="37"/>
      <c r="E2" s="37"/>
      <c r="F2" s="37"/>
      <c r="G2" s="37"/>
      <c r="H2" s="37"/>
      <c r="I2" s="37"/>
      <c r="J2" s="37"/>
      <c r="L2" s="37"/>
      <c r="M2" s="37"/>
      <c r="N2" s="295" t="s">
        <v>97</v>
      </c>
      <c r="O2" s="295"/>
      <c r="P2" s="295"/>
      <c r="Q2" s="295"/>
      <c r="R2" s="295"/>
      <c r="S2" s="295"/>
      <c r="T2" s="295"/>
    </row>
    <row r="3" spans="1:24" s="14" customFormat="1" ht="29.25" customHeight="1">
      <c r="A3" s="30"/>
      <c r="B3" s="30"/>
      <c r="D3" s="37"/>
      <c r="E3" s="37"/>
      <c r="F3" s="37"/>
      <c r="G3" s="37"/>
      <c r="H3" s="37"/>
      <c r="I3" s="37"/>
      <c r="J3" s="37"/>
      <c r="K3" s="37"/>
      <c r="L3" s="37"/>
      <c r="M3" s="19"/>
      <c r="N3" s="19"/>
      <c r="O3" s="20"/>
      <c r="P3" s="209"/>
      <c r="Q3" s="20"/>
      <c r="R3" s="20"/>
      <c r="S3" s="20"/>
      <c r="T3" s="20"/>
      <c r="U3" s="20"/>
      <c r="V3" s="20"/>
      <c r="W3" s="20"/>
      <c r="X3" s="20"/>
    </row>
    <row r="4" spans="1:24" s="60" customFormat="1" ht="90" customHeight="1">
      <c r="A4" s="6"/>
      <c r="B4" s="296" t="s">
        <v>187</v>
      </c>
      <c r="C4" s="296"/>
      <c r="D4" s="296"/>
      <c r="E4" s="296"/>
      <c r="F4" s="33"/>
      <c r="G4" s="33"/>
      <c r="H4" s="297"/>
      <c r="I4" s="298"/>
      <c r="J4" s="298"/>
      <c r="K4" s="59"/>
      <c r="L4" s="59"/>
      <c r="M4" s="297" t="s">
        <v>213</v>
      </c>
      <c r="N4" s="301"/>
      <c r="O4" s="301"/>
      <c r="P4" s="301"/>
      <c r="Q4" s="301"/>
      <c r="R4" s="301"/>
      <c r="S4" s="301"/>
      <c r="T4" s="36"/>
      <c r="X4" s="36"/>
    </row>
    <row r="5" spans="1:24" s="14" customFormat="1" ht="15" customHeight="1">
      <c r="A5" s="30"/>
      <c r="B5" s="52" t="s">
        <v>59</v>
      </c>
      <c r="C5" s="53"/>
      <c r="D5" s="54"/>
      <c r="E5" s="54"/>
      <c r="F5" s="37"/>
      <c r="G5" s="37"/>
      <c r="H5" s="54"/>
      <c r="I5" s="55"/>
      <c r="J5" s="55"/>
      <c r="K5" s="38"/>
      <c r="L5" s="38"/>
      <c r="M5" s="54"/>
      <c r="N5" s="54"/>
      <c r="O5" s="54"/>
      <c r="P5" s="54"/>
      <c r="Q5" s="54"/>
      <c r="R5" s="54"/>
      <c r="S5" s="39"/>
      <c r="T5" s="54"/>
      <c r="U5" s="54"/>
      <c r="V5" s="54"/>
      <c r="W5" s="39"/>
      <c r="X5" s="39"/>
    </row>
    <row r="6" spans="2:24" ht="7.5" customHeight="1">
      <c r="B6" s="52"/>
      <c r="M6" s="73"/>
      <c r="N6" s="74"/>
      <c r="O6" s="337"/>
      <c r="P6" s="337"/>
      <c r="Q6" s="19"/>
      <c r="R6" s="19"/>
      <c r="S6" s="20"/>
      <c r="T6" s="54"/>
      <c r="U6" s="54"/>
      <c r="V6" s="54"/>
      <c r="W6" s="39"/>
      <c r="X6" s="39"/>
    </row>
    <row r="7" spans="1:29" s="93" customFormat="1" ht="29.25" customHeight="1">
      <c r="A7" s="335" t="s">
        <v>196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92"/>
      <c r="Z7" s="92"/>
      <c r="AA7" s="92"/>
      <c r="AB7" s="92"/>
      <c r="AC7" s="92"/>
    </row>
    <row r="8" spans="1:29" s="93" customFormat="1" ht="29.25" customHeight="1">
      <c r="A8" s="335" t="s">
        <v>24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92"/>
      <c r="Z8" s="92"/>
      <c r="AA8" s="92"/>
      <c r="AB8" s="92"/>
      <c r="AC8" s="92"/>
    </row>
    <row r="9" spans="1:24" ht="24.75" customHeight="1">
      <c r="A9" s="336" t="s">
        <v>101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</row>
    <row r="10" spans="1:25" ht="79.5" customHeight="1">
      <c r="A10" s="274" t="s">
        <v>0</v>
      </c>
      <c r="B10" s="290" t="s">
        <v>1</v>
      </c>
      <c r="C10" s="275" t="s">
        <v>43</v>
      </c>
      <c r="D10" s="274" t="s">
        <v>102</v>
      </c>
      <c r="E10" s="274"/>
      <c r="F10" s="274"/>
      <c r="G10" s="274"/>
      <c r="H10" s="274"/>
      <c r="I10" s="274"/>
      <c r="J10" s="274"/>
      <c r="K10" s="330" t="s">
        <v>103</v>
      </c>
      <c r="L10" s="330" t="s">
        <v>104</v>
      </c>
      <c r="M10" s="274" t="s">
        <v>105</v>
      </c>
      <c r="N10" s="274" t="s">
        <v>106</v>
      </c>
      <c r="O10" s="274"/>
      <c r="P10" s="274" t="s">
        <v>141</v>
      </c>
      <c r="Q10" s="274"/>
      <c r="R10" s="274"/>
      <c r="S10" s="274"/>
      <c r="T10" s="275" t="s">
        <v>52</v>
      </c>
      <c r="U10" s="327" t="s">
        <v>107</v>
      </c>
      <c r="V10" s="327" t="s">
        <v>108</v>
      </c>
      <c r="W10" s="327" t="s">
        <v>109</v>
      </c>
      <c r="X10" s="327" t="s">
        <v>110</v>
      </c>
      <c r="Y10" s="329"/>
    </row>
    <row r="11" spans="1:25" ht="15.75" customHeight="1">
      <c r="A11" s="274"/>
      <c r="B11" s="290"/>
      <c r="C11" s="291"/>
      <c r="D11" s="274" t="s">
        <v>9</v>
      </c>
      <c r="E11" s="265" t="s">
        <v>29</v>
      </c>
      <c r="F11" s="265"/>
      <c r="G11" s="265"/>
      <c r="H11" s="265"/>
      <c r="I11" s="265"/>
      <c r="J11" s="265"/>
      <c r="K11" s="330"/>
      <c r="L11" s="330"/>
      <c r="M11" s="274"/>
      <c r="N11" s="274" t="s">
        <v>111</v>
      </c>
      <c r="O11" s="274" t="s">
        <v>22</v>
      </c>
      <c r="P11" s="274" t="s">
        <v>2</v>
      </c>
      <c r="Q11" s="274" t="s">
        <v>3</v>
      </c>
      <c r="R11" s="274" t="s">
        <v>4</v>
      </c>
      <c r="S11" s="274" t="s">
        <v>5</v>
      </c>
      <c r="T11" s="276"/>
      <c r="U11" s="327"/>
      <c r="V11" s="327"/>
      <c r="W11" s="327"/>
      <c r="X11" s="327"/>
      <c r="Y11" s="329"/>
    </row>
    <row r="12" spans="1:25" ht="18.75" customHeight="1">
      <c r="A12" s="274"/>
      <c r="B12" s="290"/>
      <c r="C12" s="291"/>
      <c r="D12" s="274"/>
      <c r="E12" s="330" t="s">
        <v>112</v>
      </c>
      <c r="F12" s="330" t="s">
        <v>13</v>
      </c>
      <c r="G12" s="331" t="s">
        <v>113</v>
      </c>
      <c r="H12" s="332" t="s">
        <v>48</v>
      </c>
      <c r="I12" s="330" t="s">
        <v>49</v>
      </c>
      <c r="J12" s="330"/>
      <c r="K12" s="330"/>
      <c r="L12" s="330"/>
      <c r="M12" s="274"/>
      <c r="N12" s="274"/>
      <c r="O12" s="274"/>
      <c r="P12" s="274"/>
      <c r="Q12" s="274"/>
      <c r="R12" s="274"/>
      <c r="S12" s="274"/>
      <c r="T12" s="276"/>
      <c r="U12" s="327"/>
      <c r="V12" s="327"/>
      <c r="W12" s="327"/>
      <c r="X12" s="327"/>
      <c r="Y12" s="329"/>
    </row>
    <row r="13" spans="1:25" ht="166.5" customHeight="1">
      <c r="A13" s="274"/>
      <c r="B13" s="290"/>
      <c r="C13" s="292"/>
      <c r="D13" s="274"/>
      <c r="E13" s="330"/>
      <c r="F13" s="330"/>
      <c r="G13" s="331"/>
      <c r="H13" s="332"/>
      <c r="I13" s="77" t="s">
        <v>50</v>
      </c>
      <c r="J13" s="77" t="s">
        <v>17</v>
      </c>
      <c r="K13" s="330"/>
      <c r="L13" s="330"/>
      <c r="M13" s="274"/>
      <c r="N13" s="274"/>
      <c r="O13" s="274"/>
      <c r="P13" s="274"/>
      <c r="Q13" s="274"/>
      <c r="R13" s="274"/>
      <c r="S13" s="274"/>
      <c r="T13" s="277"/>
      <c r="U13" s="327"/>
      <c r="V13" s="327"/>
      <c r="W13" s="327"/>
      <c r="X13" s="327"/>
      <c r="Y13" s="329"/>
    </row>
    <row r="14" spans="1:29" s="75" customFormat="1" ht="21.75" customHeight="1">
      <c r="A14" s="16">
        <v>1</v>
      </c>
      <c r="B14" s="57">
        <v>2</v>
      </c>
      <c r="C14" s="16">
        <v>3</v>
      </c>
      <c r="D14" s="16">
        <v>4</v>
      </c>
      <c r="E14" s="16">
        <v>5</v>
      </c>
      <c r="F14" s="16">
        <v>6</v>
      </c>
      <c r="G14" s="23">
        <v>7</v>
      </c>
      <c r="H14" s="16">
        <v>8</v>
      </c>
      <c r="I14" s="16">
        <v>9</v>
      </c>
      <c r="J14" s="16">
        <v>10</v>
      </c>
      <c r="K14" s="78">
        <v>11</v>
      </c>
      <c r="L14" s="78">
        <v>12</v>
      </c>
      <c r="M14" s="78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  <c r="Y14" s="79"/>
      <c r="Z14" s="79"/>
      <c r="AA14" s="79"/>
      <c r="AB14" s="79"/>
      <c r="AC14" s="79"/>
    </row>
    <row r="15" spans="1:29" s="99" customFormat="1" ht="22.5" customHeight="1">
      <c r="A15" s="80" t="s">
        <v>28</v>
      </c>
      <c r="B15" s="80"/>
      <c r="C15" s="261" t="s">
        <v>11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81"/>
      <c r="Z15" s="81"/>
      <c r="AA15" s="81"/>
      <c r="AB15" s="81"/>
      <c r="AC15" s="81"/>
    </row>
    <row r="16" spans="1:29" s="99" customFormat="1" ht="15.75" customHeight="1">
      <c r="A16" s="261" t="s">
        <v>139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82"/>
      <c r="Z16" s="82"/>
      <c r="AA16" s="82"/>
      <c r="AB16" s="81"/>
      <c r="AC16" s="81"/>
    </row>
    <row r="17" spans="1:29" s="99" customFormat="1" ht="21" customHeight="1" hidden="1">
      <c r="A17" s="17" t="s">
        <v>65</v>
      </c>
      <c r="B17" s="83"/>
      <c r="C17" s="328" t="s">
        <v>80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82"/>
      <c r="Z17" s="82"/>
      <c r="AA17" s="82"/>
      <c r="AB17" s="81"/>
      <c r="AC17" s="81"/>
    </row>
    <row r="18" spans="1:29" s="150" customFormat="1" ht="36" customHeight="1" hidden="1">
      <c r="A18" s="22" t="s">
        <v>81</v>
      </c>
      <c r="B18" s="146"/>
      <c r="C18" s="84"/>
      <c r="D18" s="84"/>
      <c r="E18" s="26">
        <f>D18</f>
        <v>0</v>
      </c>
      <c r="F18" s="84">
        <v>0</v>
      </c>
      <c r="G18" s="84" t="s">
        <v>23</v>
      </c>
      <c r="H18" s="84" t="s">
        <v>23</v>
      </c>
      <c r="I18" s="84" t="s">
        <v>23</v>
      </c>
      <c r="J18" s="84" t="s">
        <v>23</v>
      </c>
      <c r="K18" s="84">
        <v>0</v>
      </c>
      <c r="L18" s="84">
        <v>0</v>
      </c>
      <c r="M18" s="18">
        <f>E18+F18+K18+L18</f>
        <v>0</v>
      </c>
      <c r="N18" s="84" t="s">
        <v>23</v>
      </c>
      <c r="O18" s="18">
        <f>D18</f>
        <v>0</v>
      </c>
      <c r="P18" s="84">
        <v>0</v>
      </c>
      <c r="Q18" s="84">
        <v>0</v>
      </c>
      <c r="R18" s="147">
        <f>E18/2</f>
        <v>0</v>
      </c>
      <c r="S18" s="147">
        <f>R18</f>
        <v>0</v>
      </c>
      <c r="T18" s="145" t="e">
        <f>ROUND(D18/X18*12,0)</f>
        <v>#DIV/0!</v>
      </c>
      <c r="U18" s="145" t="s">
        <v>23</v>
      </c>
      <c r="V18" s="145" t="s">
        <v>23</v>
      </c>
      <c r="W18" s="145"/>
      <c r="X18" s="145"/>
      <c r="Y18" s="148"/>
      <c r="Z18" s="148"/>
      <c r="AA18" s="148"/>
      <c r="AB18" s="149"/>
      <c r="AC18" s="149"/>
    </row>
    <row r="19" spans="1:29" s="99" customFormat="1" ht="34.5" customHeight="1" hidden="1">
      <c r="A19" s="129" t="s">
        <v>82</v>
      </c>
      <c r="B19" s="12"/>
      <c r="C19" s="56"/>
      <c r="D19" s="42"/>
      <c r="E19" s="42">
        <f>D19</f>
        <v>0</v>
      </c>
      <c r="F19" s="46">
        <v>0</v>
      </c>
      <c r="G19" s="46" t="s">
        <v>23</v>
      </c>
      <c r="H19" s="46" t="s">
        <v>23</v>
      </c>
      <c r="I19" s="46" t="s">
        <v>23</v>
      </c>
      <c r="J19" s="46" t="s">
        <v>23</v>
      </c>
      <c r="K19" s="46">
        <v>0</v>
      </c>
      <c r="L19" s="46">
        <v>0</v>
      </c>
      <c r="M19" s="98">
        <f>E19+F19+K19+L19</f>
        <v>0</v>
      </c>
      <c r="N19" s="46" t="s">
        <v>23</v>
      </c>
      <c r="O19" s="98">
        <f>D19</f>
        <v>0</v>
      </c>
      <c r="P19" s="204">
        <v>0</v>
      </c>
      <c r="Q19" s="76">
        <v>0</v>
      </c>
      <c r="R19" s="76">
        <f>E19/2</f>
        <v>0</v>
      </c>
      <c r="S19" s="76">
        <f>R19</f>
        <v>0</v>
      </c>
      <c r="T19" s="136" t="e">
        <f>ROUND(D19/X19*12,0)</f>
        <v>#DIV/0!</v>
      </c>
      <c r="U19" s="56" t="s">
        <v>23</v>
      </c>
      <c r="V19" s="56" t="s">
        <v>23</v>
      </c>
      <c r="W19" s="56"/>
      <c r="X19" s="56"/>
      <c r="Y19" s="69"/>
      <c r="Z19" s="69"/>
      <c r="AA19" s="69"/>
      <c r="AB19" s="81"/>
      <c r="AC19" s="81"/>
    </row>
    <row r="20" spans="1:29" s="99" customFormat="1" ht="21" customHeight="1">
      <c r="A20" s="333" t="s">
        <v>80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69"/>
      <c r="Z20" s="69"/>
      <c r="AA20" s="69"/>
      <c r="AB20" s="81"/>
      <c r="AC20" s="81"/>
    </row>
    <row r="21" spans="1:29" s="99" customFormat="1" ht="34.5" customHeight="1">
      <c r="A21" s="25" t="s">
        <v>198</v>
      </c>
      <c r="B21" s="202" t="str">
        <f>3!B18</f>
        <v>Придбання для встановлення частотних перетворювачів ВНС "Новодружеська"</v>
      </c>
      <c r="C21" s="159" t="s">
        <v>64</v>
      </c>
      <c r="D21" s="199">
        <f>3!D18</f>
        <v>110</v>
      </c>
      <c r="E21" s="42">
        <f>3!E18</f>
        <v>110</v>
      </c>
      <c r="F21" s="201">
        <v>0</v>
      </c>
      <c r="G21" s="159" t="s">
        <v>23</v>
      </c>
      <c r="H21" s="159" t="s">
        <v>23</v>
      </c>
      <c r="I21" s="159" t="s">
        <v>23</v>
      </c>
      <c r="J21" s="159" t="s">
        <v>23</v>
      </c>
      <c r="K21" s="201">
        <v>0</v>
      </c>
      <c r="L21" s="201">
        <v>0</v>
      </c>
      <c r="M21" s="98">
        <v>110</v>
      </c>
      <c r="N21" s="199">
        <f>3!K18</f>
        <v>110</v>
      </c>
      <c r="O21" s="130">
        <v>0</v>
      </c>
      <c r="P21" s="94">
        <v>55</v>
      </c>
      <c r="Q21" s="94">
        <v>55</v>
      </c>
      <c r="R21" s="95">
        <v>0</v>
      </c>
      <c r="S21" s="95">
        <v>0</v>
      </c>
      <c r="T21" s="205">
        <v>31.2</v>
      </c>
      <c r="U21" s="45" t="s">
        <v>23</v>
      </c>
      <c r="V21" s="200">
        <f>3!R18</f>
        <v>14.259</v>
      </c>
      <c r="W21" s="200">
        <v>0</v>
      </c>
      <c r="X21" s="200">
        <f>3!T18</f>
        <v>42.26</v>
      </c>
      <c r="Y21" s="69"/>
      <c r="Z21" s="69"/>
      <c r="AA21" s="69"/>
      <c r="AB21" s="81"/>
      <c r="AC21" s="81"/>
    </row>
    <row r="22" spans="1:29" s="99" customFormat="1" ht="34.5" customHeight="1">
      <c r="A22" s="25" t="s">
        <v>82</v>
      </c>
      <c r="B22" s="202" t="str">
        <f>3!B19</f>
        <v>Придбання для встановлення частотних перетворювачів ВНС "Привілля"</v>
      </c>
      <c r="C22" s="159" t="s">
        <v>86</v>
      </c>
      <c r="D22" s="199">
        <f>3!D19</f>
        <v>99.46</v>
      </c>
      <c r="E22" s="42">
        <f>3!E19</f>
        <v>99.46</v>
      </c>
      <c r="F22" s="221">
        <v>0</v>
      </c>
      <c r="G22" s="159" t="s">
        <v>23</v>
      </c>
      <c r="H22" s="159" t="s">
        <v>23</v>
      </c>
      <c r="I22" s="159" t="s">
        <v>23</v>
      </c>
      <c r="J22" s="159" t="s">
        <v>23</v>
      </c>
      <c r="K22" s="221">
        <v>0</v>
      </c>
      <c r="L22" s="221">
        <v>0</v>
      </c>
      <c r="M22" s="98">
        <v>99.46</v>
      </c>
      <c r="N22" s="199">
        <f>3!K19</f>
        <v>99.46</v>
      </c>
      <c r="O22" s="130">
        <v>0</v>
      </c>
      <c r="P22" s="219">
        <v>99.46</v>
      </c>
      <c r="Q22" s="219">
        <v>0</v>
      </c>
      <c r="R22" s="219">
        <v>0</v>
      </c>
      <c r="S22" s="95">
        <v>0</v>
      </c>
      <c r="T22" s="220">
        <v>113</v>
      </c>
      <c r="U22" s="45" t="s">
        <v>23</v>
      </c>
      <c r="V22" s="220">
        <f>3!R19</f>
        <v>3.565</v>
      </c>
      <c r="W22" s="220">
        <v>0</v>
      </c>
      <c r="X22" s="220">
        <f>3!T19</f>
        <v>10.57</v>
      </c>
      <c r="Y22" s="69"/>
      <c r="Z22" s="69"/>
      <c r="AA22" s="69"/>
      <c r="AB22" s="81"/>
      <c r="AC22" s="81"/>
    </row>
    <row r="23" spans="1:29" s="99" customFormat="1" ht="34.5" customHeight="1">
      <c r="A23" s="25" t="s">
        <v>189</v>
      </c>
      <c r="B23" s="202" t="str">
        <f>3!B20</f>
        <v>Впровадження комплексу АСКОЕ</v>
      </c>
      <c r="C23" s="159" t="s">
        <v>64</v>
      </c>
      <c r="D23" s="199">
        <f>3!D20</f>
        <v>2480</v>
      </c>
      <c r="E23" s="42">
        <f>3!E20</f>
        <v>2480</v>
      </c>
      <c r="F23" s="221">
        <v>0</v>
      </c>
      <c r="G23" s="159" t="s">
        <v>23</v>
      </c>
      <c r="H23" s="159" t="s">
        <v>23</v>
      </c>
      <c r="I23" s="159" t="s">
        <v>23</v>
      </c>
      <c r="J23" s="159" t="s">
        <v>23</v>
      </c>
      <c r="K23" s="221">
        <v>0</v>
      </c>
      <c r="L23" s="221">
        <v>0</v>
      </c>
      <c r="M23" s="98">
        <v>2480</v>
      </c>
      <c r="N23" s="159">
        <v>0</v>
      </c>
      <c r="O23" s="98">
        <f>3!L20</f>
        <v>2480</v>
      </c>
      <c r="P23" s="94">
        <f>320+138.75</f>
        <v>458.75</v>
      </c>
      <c r="Q23" s="94">
        <f>440+138.75</f>
        <v>578.75</v>
      </c>
      <c r="R23" s="94">
        <f>495+138.75</f>
        <v>633.75</v>
      </c>
      <c r="S23" s="94">
        <f>670+138.75</f>
        <v>808.75</v>
      </c>
      <c r="T23" s="220" t="s">
        <v>23</v>
      </c>
      <c r="U23" s="45" t="s">
        <v>23</v>
      </c>
      <c r="V23" s="220" t="s">
        <v>23</v>
      </c>
      <c r="W23" s="220">
        <v>0</v>
      </c>
      <c r="X23" s="220" t="s">
        <v>23</v>
      </c>
      <c r="Y23" s="69"/>
      <c r="Z23" s="69"/>
      <c r="AA23" s="69"/>
      <c r="AB23" s="81"/>
      <c r="AC23" s="81"/>
    </row>
    <row r="24" spans="1:29" s="169" customFormat="1" ht="27" customHeight="1">
      <c r="A24" s="312" t="s">
        <v>83</v>
      </c>
      <c r="B24" s="312"/>
      <c r="C24" s="312"/>
      <c r="D24" s="199">
        <f>SUM(D21:D23)</f>
        <v>2689.46</v>
      </c>
      <c r="E24" s="159">
        <f>SUM(E21:E23)</f>
        <v>2689.46</v>
      </c>
      <c r="F24" s="159">
        <f>SUM(F21:F23)</f>
        <v>0</v>
      </c>
      <c r="G24" s="159" t="s">
        <v>23</v>
      </c>
      <c r="H24" s="159" t="s">
        <v>23</v>
      </c>
      <c r="I24" s="159" t="s">
        <v>23</v>
      </c>
      <c r="J24" s="159" t="s">
        <v>23</v>
      </c>
      <c r="K24" s="101">
        <f>SUM(K21:K23)</f>
        <v>0</v>
      </c>
      <c r="L24" s="101">
        <f aca="true" t="shared" si="0" ref="L24:S24">SUM(L21:L23)</f>
        <v>0</v>
      </c>
      <c r="M24" s="50">
        <f t="shared" si="0"/>
        <v>2689.46</v>
      </c>
      <c r="N24" s="50">
        <f t="shared" si="0"/>
        <v>209.45999999999998</v>
      </c>
      <c r="O24" s="50">
        <f t="shared" si="0"/>
        <v>2480</v>
      </c>
      <c r="P24" s="50">
        <f t="shared" si="0"/>
        <v>613.21</v>
      </c>
      <c r="Q24" s="50">
        <f t="shared" si="0"/>
        <v>633.75</v>
      </c>
      <c r="R24" s="50">
        <f t="shared" si="0"/>
        <v>633.75</v>
      </c>
      <c r="S24" s="50">
        <f t="shared" si="0"/>
        <v>808.75</v>
      </c>
      <c r="T24" s="235">
        <f>((D24-D23)/X24)*12</f>
        <v>47.577512776831355</v>
      </c>
      <c r="U24" s="45" t="s">
        <v>23</v>
      </c>
      <c r="V24" s="50">
        <f>SUM(V21:V23)</f>
        <v>17.824</v>
      </c>
      <c r="W24" s="101">
        <f>SUM(W21:W23)</f>
        <v>0</v>
      </c>
      <c r="X24" s="50">
        <f>SUM(X21:X23)</f>
        <v>52.83</v>
      </c>
      <c r="Y24" s="69"/>
      <c r="Z24" s="69"/>
      <c r="AA24" s="69"/>
      <c r="AB24" s="82"/>
      <c r="AC24" s="82"/>
    </row>
    <row r="25" spans="1:29" s="99" customFormat="1" ht="18" customHeight="1">
      <c r="A25" s="17" t="s">
        <v>66</v>
      </c>
      <c r="B25" s="83"/>
      <c r="C25" s="328" t="s">
        <v>26</v>
      </c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81"/>
      <c r="Z25" s="81"/>
      <c r="AA25" s="81"/>
      <c r="AB25" s="81"/>
      <c r="AC25" s="81"/>
    </row>
    <row r="26" spans="1:29" s="99" customFormat="1" ht="66.75" customHeight="1">
      <c r="A26" s="27" t="s">
        <v>84</v>
      </c>
      <c r="B26" s="29" t="str">
        <f>3!B23</f>
        <v>Розробка проекту:"Оснащення вузлом технологічного обліку питної води ВНС "Лисичанська"</v>
      </c>
      <c r="C26" s="220" t="s">
        <v>64</v>
      </c>
      <c r="D26" s="42">
        <f>3!D23</f>
        <v>22.95</v>
      </c>
      <c r="E26" s="42">
        <f>D26</f>
        <v>22.95</v>
      </c>
      <c r="F26" s="141">
        <v>0</v>
      </c>
      <c r="G26" s="159" t="s">
        <v>23</v>
      </c>
      <c r="H26" s="159" t="s">
        <v>23</v>
      </c>
      <c r="I26" s="159" t="s">
        <v>23</v>
      </c>
      <c r="J26" s="159">
        <v>0</v>
      </c>
      <c r="K26" s="141">
        <v>0</v>
      </c>
      <c r="L26" s="141">
        <v>0</v>
      </c>
      <c r="M26" s="98">
        <f>E26+F26+K26+L26</f>
        <v>22.95</v>
      </c>
      <c r="N26" s="206">
        <v>0</v>
      </c>
      <c r="O26" s="98">
        <v>22.95</v>
      </c>
      <c r="P26" s="206">
        <v>22.95</v>
      </c>
      <c r="Q26" s="141">
        <v>0</v>
      </c>
      <c r="R26" s="141">
        <v>0</v>
      </c>
      <c r="S26" s="130">
        <v>0</v>
      </c>
      <c r="T26" s="45" t="s">
        <v>23</v>
      </c>
      <c r="U26" s="157" t="s">
        <v>23</v>
      </c>
      <c r="V26" s="205">
        <v>0</v>
      </c>
      <c r="W26" s="205">
        <v>0</v>
      </c>
      <c r="X26" s="205">
        <v>0</v>
      </c>
      <c r="Y26" s="81"/>
      <c r="Z26" s="81"/>
      <c r="AA26" s="81"/>
      <c r="AB26" s="81"/>
      <c r="AC26" s="81"/>
    </row>
    <row r="27" spans="1:29" s="99" customFormat="1" ht="35.25" customHeight="1" hidden="1">
      <c r="A27" s="17" t="s">
        <v>172</v>
      </c>
      <c r="B27" s="144"/>
      <c r="C27" s="143"/>
      <c r="D27" s="51"/>
      <c r="E27" s="42">
        <f>D27</f>
        <v>0</v>
      </c>
      <c r="F27" s="141">
        <v>0</v>
      </c>
      <c r="G27" s="141"/>
      <c r="H27" s="141"/>
      <c r="I27" s="141"/>
      <c r="J27" s="141"/>
      <c r="K27" s="141">
        <v>0</v>
      </c>
      <c r="L27" s="141">
        <v>0</v>
      </c>
      <c r="M27" s="98">
        <f>E27+F27+K27+L27</f>
        <v>0</v>
      </c>
      <c r="N27" s="141">
        <v>0</v>
      </c>
      <c r="O27" s="98">
        <f>D27</f>
        <v>0</v>
      </c>
      <c r="P27" s="206">
        <v>0</v>
      </c>
      <c r="Q27" s="141">
        <v>0</v>
      </c>
      <c r="R27" s="141">
        <v>0</v>
      </c>
      <c r="S27" s="51"/>
      <c r="T27" s="141">
        <v>0</v>
      </c>
      <c r="U27" s="157"/>
      <c r="V27" s="157">
        <v>0</v>
      </c>
      <c r="W27" s="157">
        <v>0</v>
      </c>
      <c r="X27" s="157">
        <v>0</v>
      </c>
      <c r="Y27" s="81"/>
      <c r="Z27" s="81"/>
      <c r="AA27" s="81"/>
      <c r="AB27" s="81"/>
      <c r="AC27" s="81"/>
    </row>
    <row r="28" spans="1:29" s="99" customFormat="1" ht="47.25" customHeight="1" hidden="1">
      <c r="A28" s="27" t="s">
        <v>173</v>
      </c>
      <c r="B28" s="29"/>
      <c r="C28" s="140"/>
      <c r="D28" s="42"/>
      <c r="E28" s="42">
        <f>D28</f>
        <v>0</v>
      </c>
      <c r="F28" s="46">
        <v>0</v>
      </c>
      <c r="G28" s="46" t="s">
        <v>23</v>
      </c>
      <c r="H28" s="46" t="s">
        <v>23</v>
      </c>
      <c r="I28" s="46" t="s">
        <v>23</v>
      </c>
      <c r="J28" s="46" t="s">
        <v>23</v>
      </c>
      <c r="K28" s="46">
        <v>0</v>
      </c>
      <c r="L28" s="46">
        <v>0</v>
      </c>
      <c r="M28" s="98">
        <f>E28+F28+K28+L28</f>
        <v>0</v>
      </c>
      <c r="N28" s="46">
        <v>0</v>
      </c>
      <c r="O28" s="98">
        <f>D28</f>
        <v>0</v>
      </c>
      <c r="P28" s="94"/>
      <c r="Q28" s="76">
        <v>0</v>
      </c>
      <c r="R28" s="76">
        <v>0</v>
      </c>
      <c r="S28" s="76">
        <v>0</v>
      </c>
      <c r="T28" s="136" t="s">
        <v>23</v>
      </c>
      <c r="U28" s="155" t="s">
        <v>23</v>
      </c>
      <c r="V28" s="155" t="s">
        <v>23</v>
      </c>
      <c r="W28" s="155" t="s">
        <v>23</v>
      </c>
      <c r="X28" s="44" t="s">
        <v>23</v>
      </c>
      <c r="Y28" s="69"/>
      <c r="Z28" s="69"/>
      <c r="AA28" s="69"/>
      <c r="AB28" s="81"/>
      <c r="AC28" s="81"/>
    </row>
    <row r="29" spans="1:29" s="169" customFormat="1" ht="20.25" customHeight="1">
      <c r="A29" s="251" t="s">
        <v>74</v>
      </c>
      <c r="B29" s="252"/>
      <c r="C29" s="253"/>
      <c r="D29" s="50">
        <f>SUM(D26:D28)</f>
        <v>22.95</v>
      </c>
      <c r="E29" s="50">
        <f>SUM(E26:E28)</f>
        <v>22.95</v>
      </c>
      <c r="F29" s="101">
        <f>SUM(F28:F28)</f>
        <v>0</v>
      </c>
      <c r="G29" s="159" t="s">
        <v>23</v>
      </c>
      <c r="H29" s="159" t="s">
        <v>23</v>
      </c>
      <c r="I29" s="159" t="s">
        <v>23</v>
      </c>
      <c r="J29" s="159">
        <v>0</v>
      </c>
      <c r="K29" s="101">
        <f>SUM(K28:K28)</f>
        <v>0</v>
      </c>
      <c r="L29" s="101">
        <f>SUM(L28:L28)</f>
        <v>0</v>
      </c>
      <c r="M29" s="50">
        <f>SUM(M26:M28)</f>
        <v>22.95</v>
      </c>
      <c r="N29" s="159">
        <v>0</v>
      </c>
      <c r="O29" s="199">
        <v>22.95</v>
      </c>
      <c r="P29" s="50">
        <f>SUM(P26:P28)</f>
        <v>22.95</v>
      </c>
      <c r="Q29" s="50">
        <f>SUM(Q26:Q28)</f>
        <v>0</v>
      </c>
      <c r="R29" s="50">
        <f>SUM(R26:R28)</f>
        <v>0</v>
      </c>
      <c r="S29" s="50">
        <f>SUM(S26:S28)</f>
        <v>0</v>
      </c>
      <c r="T29" s="45" t="s">
        <v>23</v>
      </c>
      <c r="U29" s="45" t="s">
        <v>23</v>
      </c>
      <c r="V29" s="101">
        <f>SUM(V28:V28)</f>
        <v>0</v>
      </c>
      <c r="W29" s="101">
        <f>SUM(W28:W28)</f>
        <v>0</v>
      </c>
      <c r="X29" s="101">
        <f>SUM(X28:X28)</f>
        <v>0</v>
      </c>
      <c r="Y29" s="69"/>
      <c r="Z29" s="69"/>
      <c r="AA29" s="69"/>
      <c r="AB29" s="82"/>
      <c r="AC29" s="82"/>
    </row>
    <row r="30" spans="1:29" s="99" customFormat="1" ht="17.25" customHeight="1">
      <c r="A30" s="17" t="s">
        <v>151</v>
      </c>
      <c r="B30" s="17"/>
      <c r="C30" s="265" t="s">
        <v>114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81"/>
      <c r="Z30" s="81"/>
      <c r="AA30" s="81"/>
      <c r="AB30" s="81"/>
      <c r="AC30" s="81"/>
    </row>
    <row r="31" spans="1:29" s="99" customFormat="1" ht="12" customHeight="1">
      <c r="A31" s="76"/>
      <c r="B31" s="85"/>
      <c r="C31" s="85"/>
      <c r="D31" s="76">
        <v>0</v>
      </c>
      <c r="E31" s="76">
        <v>0</v>
      </c>
      <c r="F31" s="46">
        <v>0</v>
      </c>
      <c r="G31" s="46" t="s">
        <v>23</v>
      </c>
      <c r="H31" s="46" t="s">
        <v>23</v>
      </c>
      <c r="I31" s="46" t="s">
        <v>23</v>
      </c>
      <c r="J31" s="46">
        <v>0</v>
      </c>
      <c r="K31" s="46">
        <v>0</v>
      </c>
      <c r="L31" s="46">
        <v>0</v>
      </c>
      <c r="M31" s="130">
        <f>E31+F31+K31+L31</f>
        <v>0</v>
      </c>
      <c r="N31" s="76">
        <v>0</v>
      </c>
      <c r="O31" s="76">
        <f>D31</f>
        <v>0</v>
      </c>
      <c r="P31" s="204">
        <v>0</v>
      </c>
      <c r="Q31" s="76">
        <v>0</v>
      </c>
      <c r="R31" s="76">
        <v>0</v>
      </c>
      <c r="S31" s="76">
        <v>0</v>
      </c>
      <c r="T31" s="136" t="s">
        <v>23</v>
      </c>
      <c r="U31" s="56" t="s">
        <v>23</v>
      </c>
      <c r="V31" s="205">
        <v>0</v>
      </c>
      <c r="W31" s="205">
        <v>0</v>
      </c>
      <c r="X31" s="205">
        <v>0</v>
      </c>
      <c r="Y31" s="81"/>
      <c r="Z31" s="81"/>
      <c r="AA31" s="81"/>
      <c r="AB31" s="81"/>
      <c r="AC31" s="81"/>
    </row>
    <row r="32" spans="1:29" s="169" customFormat="1" ht="17.25" customHeight="1">
      <c r="A32" s="261" t="s">
        <v>115</v>
      </c>
      <c r="B32" s="261"/>
      <c r="C32" s="261"/>
      <c r="D32" s="211">
        <v>0</v>
      </c>
      <c r="E32" s="211">
        <v>0</v>
      </c>
      <c r="F32" s="101">
        <f>SUM(F31:F31)</f>
        <v>0</v>
      </c>
      <c r="G32" s="159" t="s">
        <v>23</v>
      </c>
      <c r="H32" s="159" t="s">
        <v>23</v>
      </c>
      <c r="I32" s="159" t="s">
        <v>23</v>
      </c>
      <c r="J32" s="159">
        <v>0</v>
      </c>
      <c r="K32" s="101">
        <f>SUM(K31:K31)</f>
        <v>0</v>
      </c>
      <c r="L32" s="101">
        <f>SUM(L31:L31)</f>
        <v>0</v>
      </c>
      <c r="M32" s="101">
        <f>SUM(M31:M31)</f>
        <v>0</v>
      </c>
      <c r="N32" s="211">
        <v>0</v>
      </c>
      <c r="O32" s="211">
        <f>D32</f>
        <v>0</v>
      </c>
      <c r="P32" s="101">
        <f>SUM(P31:P31)</f>
        <v>0</v>
      </c>
      <c r="Q32" s="101">
        <f>SUM(Q31:Q31)</f>
        <v>0</v>
      </c>
      <c r="R32" s="101">
        <f>SUM(R31:R31)</f>
        <v>0</v>
      </c>
      <c r="S32" s="101">
        <f>SUM(S31:S31)</f>
        <v>0</v>
      </c>
      <c r="T32" s="45" t="s">
        <v>23</v>
      </c>
      <c r="U32" s="45" t="s">
        <v>23</v>
      </c>
      <c r="V32" s="101">
        <f>SUM(V31:V31)</f>
        <v>0</v>
      </c>
      <c r="W32" s="101">
        <f>SUM(W31:W31)</f>
        <v>0</v>
      </c>
      <c r="X32" s="101">
        <f>SUM(X31:X31)</f>
        <v>0</v>
      </c>
      <c r="Y32" s="69"/>
      <c r="Z32" s="69"/>
      <c r="AA32" s="69"/>
      <c r="AB32" s="82"/>
      <c r="AC32" s="82"/>
    </row>
    <row r="33" spans="1:29" s="99" customFormat="1" ht="17.25" customHeight="1">
      <c r="A33" s="17" t="s">
        <v>68</v>
      </c>
      <c r="B33" s="17"/>
      <c r="C33" s="265" t="s">
        <v>116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69"/>
      <c r="Z33" s="69"/>
      <c r="AA33" s="69"/>
      <c r="AB33" s="81"/>
      <c r="AC33" s="81"/>
    </row>
    <row r="34" spans="1:29" s="99" customFormat="1" ht="36" customHeight="1">
      <c r="A34" s="27" t="s">
        <v>178</v>
      </c>
      <c r="B34" s="194" t="str">
        <f>3!B31</f>
        <v>Придбання насосу з метою заміни насосного агр.№3 ВНС "Білогорівська"</v>
      </c>
      <c r="C34" s="191" t="s">
        <v>64</v>
      </c>
      <c r="D34" s="94">
        <f>3!D31</f>
        <v>522.75</v>
      </c>
      <c r="E34" s="94">
        <f>3!E31</f>
        <v>522.75</v>
      </c>
      <c r="F34" s="193">
        <v>0</v>
      </c>
      <c r="G34" s="193" t="s">
        <v>23</v>
      </c>
      <c r="H34" s="193" t="s">
        <v>23</v>
      </c>
      <c r="I34" s="193" t="s">
        <v>23</v>
      </c>
      <c r="J34" s="193">
        <v>0</v>
      </c>
      <c r="K34" s="193">
        <v>0</v>
      </c>
      <c r="L34" s="193">
        <v>0</v>
      </c>
      <c r="M34" s="98">
        <f>E34+F34+K34+L34</f>
        <v>522.75</v>
      </c>
      <c r="N34" s="94">
        <v>522.75</v>
      </c>
      <c r="O34" s="95">
        <v>0</v>
      </c>
      <c r="P34" s="94">
        <v>172.25</v>
      </c>
      <c r="Q34" s="191">
        <v>175.25</v>
      </c>
      <c r="R34" s="191">
        <v>175.25</v>
      </c>
      <c r="S34" s="191">
        <v>0</v>
      </c>
      <c r="T34" s="192">
        <f>3!P31</f>
        <v>10.5</v>
      </c>
      <c r="U34" s="197" t="s">
        <v>23</v>
      </c>
      <c r="V34" s="42">
        <f>3!R31</f>
        <v>206.373</v>
      </c>
      <c r="W34" s="191">
        <v>0</v>
      </c>
      <c r="X34" s="42">
        <f>3!T31</f>
        <v>595.138</v>
      </c>
      <c r="Y34" s="69"/>
      <c r="Z34" s="69"/>
      <c r="AA34" s="69"/>
      <c r="AB34" s="81"/>
      <c r="AC34" s="81"/>
    </row>
    <row r="35" spans="1:29" s="169" customFormat="1" ht="17.25" customHeight="1">
      <c r="A35" s="261" t="s">
        <v>117</v>
      </c>
      <c r="B35" s="261"/>
      <c r="C35" s="261"/>
      <c r="D35" s="50">
        <f>SUM(D34:D34)</f>
        <v>522.75</v>
      </c>
      <c r="E35" s="50">
        <f>SUM(E34:E34)</f>
        <v>522.75</v>
      </c>
      <c r="F35" s="101">
        <f>SUM(F34:F34)</f>
        <v>0</v>
      </c>
      <c r="G35" s="159" t="s">
        <v>23</v>
      </c>
      <c r="H35" s="159" t="s">
        <v>23</v>
      </c>
      <c r="I35" s="159" t="s">
        <v>23</v>
      </c>
      <c r="J35" s="159">
        <v>0</v>
      </c>
      <c r="K35" s="101">
        <f>K34</f>
        <v>0</v>
      </c>
      <c r="L35" s="101">
        <f>L34</f>
        <v>0</v>
      </c>
      <c r="M35" s="50">
        <f>SUM(M34:M34)</f>
        <v>522.75</v>
      </c>
      <c r="N35" s="160">
        <f>N34</f>
        <v>522.75</v>
      </c>
      <c r="O35" s="101">
        <f>SUM(O34:O34)</f>
        <v>0</v>
      </c>
      <c r="P35" s="50">
        <f>SUM(P34:P34)</f>
        <v>172.25</v>
      </c>
      <c r="Q35" s="101">
        <f>Q34</f>
        <v>175.25</v>
      </c>
      <c r="R35" s="101">
        <f>R34</f>
        <v>175.25</v>
      </c>
      <c r="S35" s="50">
        <f>S34</f>
        <v>0</v>
      </c>
      <c r="T35" s="45">
        <f>T34</f>
        <v>10.5</v>
      </c>
      <c r="U35" s="45" t="s">
        <v>23</v>
      </c>
      <c r="V35" s="50">
        <f>SUM(V34:V34)</f>
        <v>206.373</v>
      </c>
      <c r="W35" s="101">
        <f>W34</f>
        <v>0</v>
      </c>
      <c r="X35" s="50">
        <f>SUM(X34:X34)</f>
        <v>595.138</v>
      </c>
      <c r="Y35" s="82"/>
      <c r="Z35" s="82"/>
      <c r="AA35" s="82"/>
      <c r="AB35" s="82"/>
      <c r="AC35" s="82"/>
    </row>
    <row r="36" spans="1:29" s="99" customFormat="1" ht="17.25" customHeight="1">
      <c r="A36" s="17" t="s">
        <v>69</v>
      </c>
      <c r="B36" s="265" t="s">
        <v>118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79"/>
      <c r="Z36" s="79"/>
      <c r="AA36" s="79"/>
      <c r="AB36" s="81"/>
      <c r="AC36" s="81"/>
    </row>
    <row r="37" spans="1:29" s="99" customFormat="1" ht="12" customHeight="1">
      <c r="A37" s="83"/>
      <c r="B37" s="68"/>
      <c r="C37" s="68"/>
      <c r="D37" s="76">
        <v>0</v>
      </c>
      <c r="E37" s="76">
        <v>0</v>
      </c>
      <c r="F37" s="46">
        <v>0</v>
      </c>
      <c r="G37" s="46" t="s">
        <v>23</v>
      </c>
      <c r="H37" s="46" t="s">
        <v>23</v>
      </c>
      <c r="I37" s="46" t="s">
        <v>23</v>
      </c>
      <c r="J37" s="46">
        <v>0</v>
      </c>
      <c r="K37" s="46">
        <v>0</v>
      </c>
      <c r="L37" s="46">
        <v>0</v>
      </c>
      <c r="M37" s="130">
        <f>E37+F37+K37+L37</f>
        <v>0</v>
      </c>
      <c r="N37" s="76">
        <v>0</v>
      </c>
      <c r="O37" s="76">
        <v>0</v>
      </c>
      <c r="P37" s="204">
        <v>0</v>
      </c>
      <c r="Q37" s="76">
        <v>0</v>
      </c>
      <c r="R37" s="76">
        <v>0</v>
      </c>
      <c r="S37" s="76">
        <v>0</v>
      </c>
      <c r="T37" s="136" t="s">
        <v>23</v>
      </c>
      <c r="U37" s="56" t="s">
        <v>23</v>
      </c>
      <c r="V37" s="56">
        <v>0</v>
      </c>
      <c r="W37" s="56">
        <v>0</v>
      </c>
      <c r="X37" s="56">
        <v>0</v>
      </c>
      <c r="Y37" s="81"/>
      <c r="Z37" s="81"/>
      <c r="AA37" s="81"/>
      <c r="AB37" s="81"/>
      <c r="AC37" s="81"/>
    </row>
    <row r="38" spans="1:29" s="99" customFormat="1" ht="17.25" customHeight="1">
      <c r="A38" s="261" t="s">
        <v>119</v>
      </c>
      <c r="B38" s="265"/>
      <c r="C38" s="265"/>
      <c r="D38" s="76">
        <v>0</v>
      </c>
      <c r="E38" s="76">
        <v>0</v>
      </c>
      <c r="F38" s="101">
        <f>SUM(F37:F37)</f>
        <v>0</v>
      </c>
      <c r="G38" s="46" t="s">
        <v>23</v>
      </c>
      <c r="H38" s="46" t="s">
        <v>23</v>
      </c>
      <c r="I38" s="46" t="s">
        <v>23</v>
      </c>
      <c r="J38" s="46">
        <v>0</v>
      </c>
      <c r="K38" s="101">
        <f>SUM(K37:K37)</f>
        <v>0</v>
      </c>
      <c r="L38" s="101">
        <f>SUM(L37:L37)</f>
        <v>0</v>
      </c>
      <c r="M38" s="101">
        <f>SUM(M37:M37)</f>
        <v>0</v>
      </c>
      <c r="N38" s="76">
        <v>0</v>
      </c>
      <c r="O38" s="76">
        <f>D38</f>
        <v>0</v>
      </c>
      <c r="P38" s="101">
        <f>SUM(P37:P37)</f>
        <v>0</v>
      </c>
      <c r="Q38" s="101">
        <f>SUM(Q37:Q37)</f>
        <v>0</v>
      </c>
      <c r="R38" s="101">
        <f>SUM(R37:R37)</f>
        <v>0</v>
      </c>
      <c r="S38" s="101">
        <f>SUM(S37:S37)</f>
        <v>0</v>
      </c>
      <c r="T38" s="136" t="s">
        <v>23</v>
      </c>
      <c r="U38" s="56" t="s">
        <v>23</v>
      </c>
      <c r="V38" s="101">
        <f>SUM(V37:V37)</f>
        <v>0</v>
      </c>
      <c r="W38" s="101">
        <f>SUM(W37:W37)</f>
        <v>0</v>
      </c>
      <c r="X38" s="101">
        <f>SUM(X37:X37)</f>
        <v>0</v>
      </c>
      <c r="Y38" s="69"/>
      <c r="Z38" s="69"/>
      <c r="AA38" s="69"/>
      <c r="AB38" s="81"/>
      <c r="AC38" s="81"/>
    </row>
    <row r="39" spans="1:29" s="99" customFormat="1" ht="17.25" customHeight="1">
      <c r="A39" s="17" t="s">
        <v>70</v>
      </c>
      <c r="B39" s="265" t="s">
        <v>120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69"/>
      <c r="Z39" s="69"/>
      <c r="AA39" s="69"/>
      <c r="AB39" s="81"/>
      <c r="AC39" s="81"/>
    </row>
    <row r="40" spans="1:29" s="99" customFormat="1" ht="12" customHeight="1">
      <c r="A40" s="83"/>
      <c r="B40" s="68"/>
      <c r="C40" s="68"/>
      <c r="D40" s="76">
        <v>0</v>
      </c>
      <c r="E40" s="76">
        <v>0</v>
      </c>
      <c r="F40" s="46">
        <v>0</v>
      </c>
      <c r="G40" s="46" t="s">
        <v>23</v>
      </c>
      <c r="H40" s="46" t="s">
        <v>23</v>
      </c>
      <c r="I40" s="46" t="s">
        <v>23</v>
      </c>
      <c r="J40" s="46">
        <v>0</v>
      </c>
      <c r="K40" s="46">
        <v>0</v>
      </c>
      <c r="L40" s="46">
        <v>0</v>
      </c>
      <c r="M40" s="130">
        <f>E40+F40+K40+L40</f>
        <v>0</v>
      </c>
      <c r="N40" s="76">
        <v>0</v>
      </c>
      <c r="O40" s="76">
        <v>0</v>
      </c>
      <c r="P40" s="204">
        <v>0</v>
      </c>
      <c r="Q40" s="76">
        <v>0</v>
      </c>
      <c r="R40" s="76">
        <v>0</v>
      </c>
      <c r="S40" s="76">
        <v>0</v>
      </c>
      <c r="T40" s="136" t="s">
        <v>23</v>
      </c>
      <c r="U40" s="56" t="s">
        <v>23</v>
      </c>
      <c r="V40" s="205">
        <v>0</v>
      </c>
      <c r="W40" s="205">
        <v>0</v>
      </c>
      <c r="X40" s="205">
        <v>0</v>
      </c>
      <c r="Y40" s="69"/>
      <c r="Z40" s="69"/>
      <c r="AA40" s="69"/>
      <c r="AB40" s="81"/>
      <c r="AC40" s="81"/>
    </row>
    <row r="41" spans="1:29" s="99" customFormat="1" ht="17.25" customHeight="1">
      <c r="A41" s="261" t="s">
        <v>121</v>
      </c>
      <c r="B41" s="261"/>
      <c r="C41" s="261"/>
      <c r="D41" s="76">
        <v>0</v>
      </c>
      <c r="E41" s="76">
        <v>0</v>
      </c>
      <c r="F41" s="101">
        <f>SUM(F40:F40)</f>
        <v>0</v>
      </c>
      <c r="G41" s="46" t="s">
        <v>23</v>
      </c>
      <c r="H41" s="46" t="s">
        <v>23</v>
      </c>
      <c r="I41" s="46" t="s">
        <v>23</v>
      </c>
      <c r="J41" s="46">
        <v>0</v>
      </c>
      <c r="K41" s="101">
        <f>SUM(K40:K40)</f>
        <v>0</v>
      </c>
      <c r="L41" s="101">
        <f>SUM(L40:L40)</f>
        <v>0</v>
      </c>
      <c r="M41" s="101">
        <f>SUM(M40:M40)</f>
        <v>0</v>
      </c>
      <c r="N41" s="76">
        <v>0</v>
      </c>
      <c r="O41" s="76">
        <f>D41</f>
        <v>0</v>
      </c>
      <c r="P41" s="101">
        <f>SUM(P40:P40)</f>
        <v>0</v>
      </c>
      <c r="Q41" s="101">
        <f>SUM(Q40:Q40)</f>
        <v>0</v>
      </c>
      <c r="R41" s="101">
        <f>SUM(R40:R40)</f>
        <v>0</v>
      </c>
      <c r="S41" s="101">
        <f>SUM(S40:S40)</f>
        <v>0</v>
      </c>
      <c r="T41" s="136" t="s">
        <v>23</v>
      </c>
      <c r="U41" s="56" t="s">
        <v>23</v>
      </c>
      <c r="V41" s="101">
        <f>SUM(V40:V40)</f>
        <v>0</v>
      </c>
      <c r="W41" s="101">
        <f>SUM(W40:W40)</f>
        <v>0</v>
      </c>
      <c r="X41" s="101">
        <f>SUM(X40:X40)</f>
        <v>0</v>
      </c>
      <c r="Y41" s="69"/>
      <c r="Z41" s="69"/>
      <c r="AA41" s="69"/>
      <c r="AB41" s="81"/>
      <c r="AC41" s="81"/>
    </row>
    <row r="42" spans="1:29" s="99" customFormat="1" ht="15.75" customHeight="1">
      <c r="A42" s="17" t="s">
        <v>71</v>
      </c>
      <c r="B42" s="17"/>
      <c r="C42" s="328" t="s">
        <v>96</v>
      </c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81"/>
      <c r="Z42" s="81"/>
      <c r="AA42" s="81"/>
      <c r="AB42" s="81"/>
      <c r="AC42" s="81"/>
    </row>
    <row r="43" spans="1:29" s="99" customFormat="1" ht="13.5" customHeight="1">
      <c r="A43" s="83"/>
      <c r="B43" s="68"/>
      <c r="C43" s="68"/>
      <c r="D43" s="76">
        <v>0</v>
      </c>
      <c r="E43" s="76">
        <v>0</v>
      </c>
      <c r="F43" s="46">
        <v>0</v>
      </c>
      <c r="G43" s="46" t="s">
        <v>23</v>
      </c>
      <c r="H43" s="46" t="s">
        <v>23</v>
      </c>
      <c r="I43" s="46" t="s">
        <v>23</v>
      </c>
      <c r="J43" s="46">
        <v>0</v>
      </c>
      <c r="K43" s="46">
        <v>0</v>
      </c>
      <c r="L43" s="46">
        <v>0</v>
      </c>
      <c r="M43" s="130">
        <f>E43+F43+K43+L43</f>
        <v>0</v>
      </c>
      <c r="N43" s="76">
        <v>0</v>
      </c>
      <c r="O43" s="76">
        <v>0</v>
      </c>
      <c r="P43" s="204">
        <v>0</v>
      </c>
      <c r="Q43" s="76">
        <v>0</v>
      </c>
      <c r="R43" s="76">
        <v>0</v>
      </c>
      <c r="S43" s="76">
        <v>0</v>
      </c>
      <c r="T43" s="136" t="s">
        <v>23</v>
      </c>
      <c r="U43" s="56" t="s">
        <v>23</v>
      </c>
      <c r="V43" s="205">
        <v>0</v>
      </c>
      <c r="W43" s="205">
        <v>0</v>
      </c>
      <c r="X43" s="205">
        <v>0</v>
      </c>
      <c r="Y43" s="69"/>
      <c r="Z43" s="69"/>
      <c r="AA43" s="69"/>
      <c r="AB43" s="81"/>
      <c r="AC43" s="81"/>
    </row>
    <row r="44" spans="1:29" s="99" customFormat="1" ht="15.75" customHeight="1">
      <c r="A44" s="261" t="s">
        <v>75</v>
      </c>
      <c r="B44" s="265"/>
      <c r="C44" s="265"/>
      <c r="D44" s="76">
        <v>0</v>
      </c>
      <c r="E44" s="76">
        <v>0</v>
      </c>
      <c r="F44" s="101">
        <f>SUM(F43:F43)</f>
        <v>0</v>
      </c>
      <c r="G44" s="46" t="s">
        <v>23</v>
      </c>
      <c r="H44" s="46" t="s">
        <v>23</v>
      </c>
      <c r="I44" s="46" t="s">
        <v>23</v>
      </c>
      <c r="J44" s="46">
        <v>0</v>
      </c>
      <c r="K44" s="101">
        <f>SUM(K43:K43)</f>
        <v>0</v>
      </c>
      <c r="L44" s="101">
        <f>SUM(L43:L43)</f>
        <v>0</v>
      </c>
      <c r="M44" s="101">
        <f>SUM(M43:M43)</f>
        <v>0</v>
      </c>
      <c r="N44" s="76">
        <v>0</v>
      </c>
      <c r="O44" s="76">
        <f>D44</f>
        <v>0</v>
      </c>
      <c r="P44" s="101">
        <f>SUM(P43:P43)</f>
        <v>0</v>
      </c>
      <c r="Q44" s="101">
        <f>SUM(Q43:Q43)</f>
        <v>0</v>
      </c>
      <c r="R44" s="101">
        <f>SUM(R43:R43)</f>
        <v>0</v>
      </c>
      <c r="S44" s="101">
        <f>SUM(S43:S43)</f>
        <v>0</v>
      </c>
      <c r="T44" s="136" t="s">
        <v>23</v>
      </c>
      <c r="U44" s="56" t="s">
        <v>23</v>
      </c>
      <c r="V44" s="101">
        <f>SUM(V43:V43)</f>
        <v>0</v>
      </c>
      <c r="W44" s="101">
        <f>SUM(W43:W43)</f>
        <v>0</v>
      </c>
      <c r="X44" s="101">
        <f>SUM(X43:X43)</f>
        <v>0</v>
      </c>
      <c r="Y44" s="79"/>
      <c r="Z44" s="79"/>
      <c r="AA44" s="79"/>
      <c r="AB44" s="81"/>
      <c r="AC44" s="81"/>
    </row>
    <row r="45" spans="1:29" s="99" customFormat="1" ht="15" customHeight="1">
      <c r="A45" s="83" t="s">
        <v>152</v>
      </c>
      <c r="B45" s="83"/>
      <c r="C45" s="265" t="s">
        <v>122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81"/>
      <c r="Z45" s="81"/>
      <c r="AA45" s="81"/>
      <c r="AB45" s="81"/>
      <c r="AC45" s="81"/>
    </row>
    <row r="46" spans="1:29" s="99" customFormat="1" ht="15" customHeight="1">
      <c r="A46" s="83"/>
      <c r="B46" s="68"/>
      <c r="C46" s="68"/>
      <c r="D46" s="76">
        <v>0</v>
      </c>
      <c r="E46" s="76">
        <v>0</v>
      </c>
      <c r="F46" s="46">
        <v>0</v>
      </c>
      <c r="G46" s="46" t="s">
        <v>23</v>
      </c>
      <c r="H46" s="46" t="s">
        <v>23</v>
      </c>
      <c r="I46" s="46" t="s">
        <v>23</v>
      </c>
      <c r="J46" s="46">
        <v>0</v>
      </c>
      <c r="K46" s="46">
        <v>0</v>
      </c>
      <c r="L46" s="46">
        <v>0</v>
      </c>
      <c r="M46" s="130">
        <f>E46+F46+K46+L46</f>
        <v>0</v>
      </c>
      <c r="N46" s="76">
        <v>0</v>
      </c>
      <c r="O46" s="76">
        <v>0</v>
      </c>
      <c r="P46" s="204">
        <v>0</v>
      </c>
      <c r="Q46" s="76">
        <v>0</v>
      </c>
      <c r="R46" s="76">
        <v>0</v>
      </c>
      <c r="S46" s="76">
        <v>0</v>
      </c>
      <c r="T46" s="136" t="s">
        <v>23</v>
      </c>
      <c r="U46" s="56" t="s">
        <v>23</v>
      </c>
      <c r="V46" s="205">
        <v>0</v>
      </c>
      <c r="W46" s="205">
        <v>0</v>
      </c>
      <c r="X46" s="205">
        <v>0</v>
      </c>
      <c r="Y46" s="69"/>
      <c r="Z46" s="69"/>
      <c r="AA46" s="69"/>
      <c r="AB46" s="81"/>
      <c r="AC46" s="81"/>
    </row>
    <row r="47" spans="1:29" s="99" customFormat="1" ht="17.25" customHeight="1">
      <c r="A47" s="261" t="s">
        <v>123</v>
      </c>
      <c r="B47" s="261"/>
      <c r="C47" s="261"/>
      <c r="D47" s="76">
        <v>0</v>
      </c>
      <c r="E47" s="76">
        <v>0</v>
      </c>
      <c r="F47" s="101">
        <f>SUM(F46:F46)</f>
        <v>0</v>
      </c>
      <c r="G47" s="46" t="s">
        <v>23</v>
      </c>
      <c r="H47" s="46" t="s">
        <v>23</v>
      </c>
      <c r="I47" s="46" t="s">
        <v>23</v>
      </c>
      <c r="J47" s="46">
        <v>0</v>
      </c>
      <c r="K47" s="101">
        <f>SUM(K46:K46)</f>
        <v>0</v>
      </c>
      <c r="L47" s="101">
        <f>SUM(L46:L46)</f>
        <v>0</v>
      </c>
      <c r="M47" s="101">
        <f>SUM(M46:M46)</f>
        <v>0</v>
      </c>
      <c r="N47" s="76">
        <v>0</v>
      </c>
      <c r="O47" s="76">
        <f>D47</f>
        <v>0</v>
      </c>
      <c r="P47" s="101">
        <f>SUM(P46:P46)</f>
        <v>0</v>
      </c>
      <c r="Q47" s="101">
        <f>SUM(Q46:Q46)</f>
        <v>0</v>
      </c>
      <c r="R47" s="101">
        <f>SUM(R46:R46)</f>
        <v>0</v>
      </c>
      <c r="S47" s="101">
        <f>SUM(S46:S46)</f>
        <v>0</v>
      </c>
      <c r="T47" s="136" t="s">
        <v>23</v>
      </c>
      <c r="U47" s="56" t="s">
        <v>23</v>
      </c>
      <c r="V47" s="101">
        <f>SUM(V46:V46)</f>
        <v>0</v>
      </c>
      <c r="W47" s="101">
        <f>SUM(W46:W46)</f>
        <v>0</v>
      </c>
      <c r="X47" s="101">
        <f>SUM(X46:X46)</f>
        <v>0</v>
      </c>
      <c r="Y47" s="79"/>
      <c r="Z47" s="79"/>
      <c r="AA47" s="79"/>
      <c r="AB47" s="81"/>
      <c r="AC47" s="81"/>
    </row>
    <row r="48" spans="1:29" s="169" customFormat="1" ht="20.25" customHeight="1">
      <c r="A48" s="326" t="s">
        <v>37</v>
      </c>
      <c r="B48" s="326"/>
      <c r="C48" s="326"/>
      <c r="D48" s="131">
        <f>D24+D29+D32+D35+D38+D41+D44+D47</f>
        <v>3235.16</v>
      </c>
      <c r="E48" s="131">
        <f>E24+E29+E32+E35+E38+E41+E44+E47</f>
        <v>3235.16</v>
      </c>
      <c r="F48" s="132">
        <f>F24+F29+F32+F35+F38+F41+F44+F47</f>
        <v>0</v>
      </c>
      <c r="G48" s="212" t="s">
        <v>23</v>
      </c>
      <c r="H48" s="212" t="s">
        <v>23</v>
      </c>
      <c r="I48" s="212" t="s">
        <v>23</v>
      </c>
      <c r="J48" s="207">
        <v>0</v>
      </c>
      <c r="K48" s="132">
        <f>K24+K29+K32+K35+K38+K41+K44+K47</f>
        <v>0</v>
      </c>
      <c r="L48" s="132">
        <f>L24+L29+L32+L35+L38+L41+L44+L47</f>
        <v>0</v>
      </c>
      <c r="M48" s="131">
        <f>M47+M44+M41+M38+M35+M32+M29+M24</f>
        <v>3235.16</v>
      </c>
      <c r="N48" s="120">
        <f>N47+N44+N41+N38+N35+N32+N29+N24</f>
        <v>732.21</v>
      </c>
      <c r="O48" s="131">
        <f>O24+O29+O32+O35+O38+O41+O44+O47</f>
        <v>2502.95</v>
      </c>
      <c r="P48" s="131">
        <f>P24+P29+P32+P35+P38+P41+P44+P47</f>
        <v>808.4100000000001</v>
      </c>
      <c r="Q48" s="131">
        <f>Q24+Q29+Q32+Q35+Q38+Q41+Q44+Q47</f>
        <v>809</v>
      </c>
      <c r="R48" s="131">
        <f>R24+R29+R32+R35+R38+R41+R44+R47</f>
        <v>809</v>
      </c>
      <c r="S48" s="131">
        <f>S24+S29+S32+S35+S38+S41+S44+S47</f>
        <v>808.75</v>
      </c>
      <c r="T48" s="133">
        <v>13.6</v>
      </c>
      <c r="U48" s="133" t="s">
        <v>23</v>
      </c>
      <c r="V48" s="131">
        <f>V24+V29+V32+V35+V38+V41+V44+V47</f>
        <v>224.197</v>
      </c>
      <c r="W48" s="132">
        <f>W24+W29+W32+W35+W38+W41+W44+W47</f>
        <v>0</v>
      </c>
      <c r="X48" s="131">
        <f>X24+X29+X32+X35+X38+X41+X44+X47</f>
        <v>647.9680000000001</v>
      </c>
      <c r="Y48" s="69"/>
      <c r="Z48" s="69"/>
      <c r="AA48" s="69"/>
      <c r="AB48" s="82"/>
      <c r="AC48" s="82"/>
    </row>
    <row r="49" spans="1:29" s="99" customFormat="1" ht="30" customHeight="1">
      <c r="A49" s="210" t="s">
        <v>27</v>
      </c>
      <c r="B49" s="262" t="s">
        <v>12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3"/>
      <c r="Y49" s="69"/>
      <c r="Z49" s="69"/>
      <c r="AA49" s="69"/>
      <c r="AB49" s="81"/>
      <c r="AC49" s="81"/>
    </row>
    <row r="50" spans="1:29" s="99" customFormat="1" ht="24.75" customHeight="1">
      <c r="A50" s="262" t="s">
        <v>140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4"/>
      <c r="Y50" s="79"/>
      <c r="Z50" s="79"/>
      <c r="AA50" s="79"/>
      <c r="AB50" s="81"/>
      <c r="AC50" s="81"/>
    </row>
    <row r="51" spans="1:29" s="99" customFormat="1" ht="18" customHeight="1">
      <c r="A51" s="83" t="s">
        <v>124</v>
      </c>
      <c r="B51" s="86"/>
      <c r="C51" s="246" t="s">
        <v>85</v>
      </c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314"/>
      <c r="Y51" s="79"/>
      <c r="Z51" s="79"/>
      <c r="AA51" s="79"/>
      <c r="AB51" s="81"/>
      <c r="AC51" s="81"/>
    </row>
    <row r="52" spans="1:29" s="99" customFormat="1" ht="22.5" customHeight="1">
      <c r="A52" s="27" t="s">
        <v>88</v>
      </c>
      <c r="B52" s="97" t="str">
        <f>3!B49</f>
        <v>Придбання насосу для заміни насосного агрегату КНС 6</v>
      </c>
      <c r="C52" s="151" t="str">
        <f>3!C49</f>
        <v>1 од.</v>
      </c>
      <c r="D52" s="42">
        <f>3!D49</f>
        <v>43.73</v>
      </c>
      <c r="E52" s="42">
        <f>3!E49</f>
        <v>43.73</v>
      </c>
      <c r="F52" s="46">
        <v>0</v>
      </c>
      <c r="G52" s="46" t="s">
        <v>23</v>
      </c>
      <c r="H52" s="46" t="s">
        <v>23</v>
      </c>
      <c r="I52" s="46" t="s">
        <v>23</v>
      </c>
      <c r="J52" s="46">
        <v>0</v>
      </c>
      <c r="K52" s="46">
        <v>0</v>
      </c>
      <c r="L52" s="46">
        <v>0</v>
      </c>
      <c r="M52" s="98">
        <f>E52+F52+K52+L52</f>
        <v>43.73</v>
      </c>
      <c r="N52" s="76">
        <v>43.73</v>
      </c>
      <c r="O52" s="95">
        <v>0</v>
      </c>
      <c r="P52" s="204">
        <v>0</v>
      </c>
      <c r="Q52" s="94">
        <v>43.73</v>
      </c>
      <c r="R52" s="154">
        <v>0</v>
      </c>
      <c r="S52" s="130">
        <v>0</v>
      </c>
      <c r="T52" s="44">
        <f>3!P49</f>
        <v>41.7</v>
      </c>
      <c r="U52" s="157" t="s">
        <v>23</v>
      </c>
      <c r="V52" s="98">
        <f>3!R49</f>
        <v>5.24</v>
      </c>
      <c r="W52" s="157">
        <v>0</v>
      </c>
      <c r="X52" s="98">
        <f>3!T49</f>
        <v>12.59</v>
      </c>
      <c r="Y52" s="79"/>
      <c r="Z52" s="79"/>
      <c r="AA52" s="79"/>
      <c r="AB52" s="81"/>
      <c r="AC52" s="81"/>
    </row>
    <row r="53" spans="1:29" s="99" customFormat="1" ht="36.75" customHeight="1">
      <c r="A53" s="27" t="s">
        <v>89</v>
      </c>
      <c r="B53" s="97" t="str">
        <f>3!B50</f>
        <v>Придбання труби КОРСИС Д 200 SN8 для заміни каналізаційного колектору по вул.Донсодівська м.Лисичанськ</v>
      </c>
      <c r="C53" s="151" t="str">
        <f>3!C50</f>
        <v>390 м</v>
      </c>
      <c r="D53" s="158">
        <f>3!D50</f>
        <v>42.09</v>
      </c>
      <c r="E53" s="42">
        <f>3!E50</f>
        <v>42.09</v>
      </c>
      <c r="F53" s="46">
        <v>0</v>
      </c>
      <c r="G53" s="46" t="s">
        <v>23</v>
      </c>
      <c r="H53" s="46" t="s">
        <v>23</v>
      </c>
      <c r="I53" s="46" t="s">
        <v>23</v>
      </c>
      <c r="J53" s="46">
        <v>0</v>
      </c>
      <c r="K53" s="46">
        <v>0</v>
      </c>
      <c r="L53" s="46">
        <v>0</v>
      </c>
      <c r="M53" s="98">
        <f>E53+F53+K53+L53</f>
        <v>42.09</v>
      </c>
      <c r="N53" s="94">
        <v>42.087</v>
      </c>
      <c r="O53" s="95">
        <v>0</v>
      </c>
      <c r="P53" s="204">
        <v>42.09</v>
      </c>
      <c r="Q53" s="94">
        <v>0</v>
      </c>
      <c r="R53" s="154">
        <v>0</v>
      </c>
      <c r="S53" s="130">
        <v>0</v>
      </c>
      <c r="T53" s="205">
        <v>7</v>
      </c>
      <c r="U53" s="157" t="s">
        <v>23</v>
      </c>
      <c r="V53" s="205">
        <v>0</v>
      </c>
      <c r="W53" s="205">
        <v>72</v>
      </c>
      <c r="X53" s="205">
        <v>72</v>
      </c>
      <c r="Y53" s="79"/>
      <c r="Z53" s="79"/>
      <c r="AA53" s="79"/>
      <c r="AB53" s="81"/>
      <c r="AC53" s="81"/>
    </row>
    <row r="54" spans="1:29" s="99" customFormat="1" ht="34.5" customHeight="1">
      <c r="A54" s="27" t="s">
        <v>179</v>
      </c>
      <c r="B54" s="40" t="s">
        <v>210</v>
      </c>
      <c r="C54" s="152" t="str">
        <f>3!C51</f>
        <v>380 м</v>
      </c>
      <c r="D54" s="100">
        <f>3!D51</f>
        <v>589.55</v>
      </c>
      <c r="E54" s="42">
        <f>3!E51</f>
        <v>589.55</v>
      </c>
      <c r="F54" s="152">
        <v>0</v>
      </c>
      <c r="G54" s="152" t="s">
        <v>23</v>
      </c>
      <c r="H54" s="152" t="s">
        <v>23</v>
      </c>
      <c r="I54" s="152" t="s">
        <v>23</v>
      </c>
      <c r="J54" s="152">
        <v>0</v>
      </c>
      <c r="K54" s="130">
        <v>0</v>
      </c>
      <c r="L54" s="130">
        <v>0</v>
      </c>
      <c r="M54" s="98">
        <f>E54+F54+K54+L54</f>
        <v>589.55</v>
      </c>
      <c r="N54" s="94">
        <v>589.545</v>
      </c>
      <c r="O54" s="95">
        <v>0</v>
      </c>
      <c r="P54" s="94">
        <v>120</v>
      </c>
      <c r="Q54" s="94">
        <v>150</v>
      </c>
      <c r="R54" s="94">
        <v>195</v>
      </c>
      <c r="S54" s="98">
        <v>124.545</v>
      </c>
      <c r="T54" s="205" t="s">
        <v>23</v>
      </c>
      <c r="U54" s="188" t="s">
        <v>23</v>
      </c>
      <c r="V54" s="205">
        <v>0</v>
      </c>
      <c r="W54" s="205">
        <v>0</v>
      </c>
      <c r="X54" s="205">
        <v>0</v>
      </c>
      <c r="Y54" s="153"/>
      <c r="Z54" s="153"/>
      <c r="AA54" s="153"/>
      <c r="AB54" s="81"/>
      <c r="AC54" s="81"/>
    </row>
    <row r="55" spans="1:29" s="169" customFormat="1" ht="15.75">
      <c r="A55" s="338" t="s">
        <v>93</v>
      </c>
      <c r="B55" s="338"/>
      <c r="C55" s="338"/>
      <c r="D55" s="50">
        <f>SUM(D52:D54)</f>
        <v>675.3699999999999</v>
      </c>
      <c r="E55" s="50">
        <f>SUM(E52:E54)</f>
        <v>675.3699999999999</v>
      </c>
      <c r="F55" s="101">
        <f>SUM(F52:F54)</f>
        <v>0</v>
      </c>
      <c r="G55" s="159" t="s">
        <v>23</v>
      </c>
      <c r="H55" s="159" t="s">
        <v>23</v>
      </c>
      <c r="I55" s="159" t="s">
        <v>23</v>
      </c>
      <c r="J55" s="159">
        <v>0</v>
      </c>
      <c r="K55" s="101">
        <f>SUM(K52:K54)</f>
        <v>0</v>
      </c>
      <c r="L55" s="101">
        <f>SUM(L52:L54)</f>
        <v>0</v>
      </c>
      <c r="M55" s="50">
        <f>SUM(M52:M54)</f>
        <v>675.3699999999999</v>
      </c>
      <c r="N55" s="50">
        <f aca="true" t="shared" si="1" ref="N55:S55">SUM(N52:N54)</f>
        <v>675.362</v>
      </c>
      <c r="O55" s="50">
        <f t="shared" si="1"/>
        <v>0</v>
      </c>
      <c r="P55" s="50">
        <f t="shared" si="1"/>
        <v>162.09</v>
      </c>
      <c r="Q55" s="50">
        <f t="shared" si="1"/>
        <v>193.73</v>
      </c>
      <c r="R55" s="50">
        <f t="shared" si="1"/>
        <v>195</v>
      </c>
      <c r="S55" s="50">
        <f t="shared" si="1"/>
        <v>124.545</v>
      </c>
      <c r="T55" s="235">
        <f>((D55-D54)/X55)*12</f>
        <v>12.174488710249427</v>
      </c>
      <c r="U55" s="159" t="s">
        <v>23</v>
      </c>
      <c r="V55" s="50">
        <f>SUM(V52:V54)</f>
        <v>5.24</v>
      </c>
      <c r="W55" s="101">
        <f>SUM(W52:W54)</f>
        <v>72</v>
      </c>
      <c r="X55" s="50">
        <f>SUM(X52:X54)</f>
        <v>84.59</v>
      </c>
      <c r="Y55" s="69"/>
      <c r="Z55" s="69"/>
      <c r="AA55" s="69"/>
      <c r="AB55" s="82"/>
      <c r="AC55" s="82"/>
    </row>
    <row r="56" spans="1:29" s="99" customFormat="1" ht="15.75">
      <c r="A56" s="83" t="s">
        <v>125</v>
      </c>
      <c r="B56" s="246" t="s">
        <v>26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314"/>
      <c r="Y56" s="79"/>
      <c r="Z56" s="79"/>
      <c r="AA56" s="79"/>
      <c r="AB56" s="81"/>
      <c r="AC56" s="81"/>
    </row>
    <row r="57" spans="1:29" s="99" customFormat="1" ht="31.5" customHeight="1">
      <c r="A57" s="27" t="s">
        <v>91</v>
      </c>
      <c r="B57" s="128" t="str">
        <f>3!B54</f>
        <v>Розробка проекту: "Встановлення приладів обліку на напірних колекторах КНС"</v>
      </c>
      <c r="C57" s="226" t="s">
        <v>199</v>
      </c>
      <c r="D57" s="42">
        <f>3!D54</f>
        <v>65.03</v>
      </c>
      <c r="E57" s="42">
        <f>D57</f>
        <v>65.03</v>
      </c>
      <c r="F57" s="46">
        <v>0</v>
      </c>
      <c r="G57" s="46" t="s">
        <v>23</v>
      </c>
      <c r="H57" s="46" t="s">
        <v>23</v>
      </c>
      <c r="I57" s="46" t="s">
        <v>23</v>
      </c>
      <c r="J57" s="46">
        <v>0</v>
      </c>
      <c r="K57" s="46">
        <v>0</v>
      </c>
      <c r="L57" s="46">
        <v>0</v>
      </c>
      <c r="M57" s="98">
        <f>E57+F57+K57+L57</f>
        <v>65.03</v>
      </c>
      <c r="N57" s="76">
        <v>0</v>
      </c>
      <c r="O57" s="94">
        <f>D57</f>
        <v>65.03</v>
      </c>
      <c r="P57" s="98">
        <v>65.028</v>
      </c>
      <c r="Q57" s="98">
        <v>0</v>
      </c>
      <c r="R57" s="51">
        <v>0</v>
      </c>
      <c r="S57" s="51">
        <v>0</v>
      </c>
      <c r="T57" s="205" t="s">
        <v>23</v>
      </c>
      <c r="U57" s="45" t="s">
        <v>23</v>
      </c>
      <c r="V57" s="205">
        <v>0</v>
      </c>
      <c r="W57" s="205">
        <v>0</v>
      </c>
      <c r="X57" s="205">
        <v>0</v>
      </c>
      <c r="Y57" s="79"/>
      <c r="Z57" s="79"/>
      <c r="AA57" s="79"/>
      <c r="AB57" s="81"/>
      <c r="AC57" s="81"/>
    </row>
    <row r="58" spans="1:29" s="99" customFormat="1" ht="15.75" hidden="1">
      <c r="A58" s="27" t="s">
        <v>92</v>
      </c>
      <c r="B58" s="97"/>
      <c r="C58" s="46"/>
      <c r="D58" s="41"/>
      <c r="E58" s="42"/>
      <c r="F58" s="46">
        <v>0</v>
      </c>
      <c r="G58" s="46" t="s">
        <v>23</v>
      </c>
      <c r="H58" s="46" t="s">
        <v>23</v>
      </c>
      <c r="I58" s="46" t="s">
        <v>23</v>
      </c>
      <c r="J58" s="46" t="s">
        <v>23</v>
      </c>
      <c r="K58" s="46">
        <v>0</v>
      </c>
      <c r="L58" s="46">
        <v>0</v>
      </c>
      <c r="M58" s="98">
        <f>E58+F58+K58+L58</f>
        <v>0</v>
      </c>
      <c r="N58" s="76" t="s">
        <v>23</v>
      </c>
      <c r="O58" s="94">
        <f>D58</f>
        <v>0</v>
      </c>
      <c r="P58" s="204">
        <f>D58</f>
        <v>0</v>
      </c>
      <c r="Q58" s="94">
        <v>0</v>
      </c>
      <c r="R58" s="95">
        <v>0</v>
      </c>
      <c r="S58" s="95">
        <v>0</v>
      </c>
      <c r="T58" s="44" t="s">
        <v>23</v>
      </c>
      <c r="U58" s="45" t="s">
        <v>23</v>
      </c>
      <c r="V58" s="127" t="s">
        <v>23</v>
      </c>
      <c r="W58" s="101" t="s">
        <v>23</v>
      </c>
      <c r="X58" s="127">
        <v>0</v>
      </c>
      <c r="Y58" s="79"/>
      <c r="Z58" s="79"/>
      <c r="AA58" s="79"/>
      <c r="AB58" s="81"/>
      <c r="AC58" s="81"/>
    </row>
    <row r="59" spans="1:29" s="99" customFormat="1" ht="15.75" hidden="1">
      <c r="A59" s="27" t="s">
        <v>94</v>
      </c>
      <c r="B59" s="128"/>
      <c r="C59" s="140"/>
      <c r="D59" s="140"/>
      <c r="E59" s="140"/>
      <c r="F59" s="141">
        <v>0</v>
      </c>
      <c r="G59" s="141">
        <f>-H59-K528</f>
        <v>0</v>
      </c>
      <c r="H59" s="141"/>
      <c r="I59" s="141"/>
      <c r="J59" s="141"/>
      <c r="K59" s="141"/>
      <c r="L59" s="141"/>
      <c r="M59" s="98">
        <f>E59+F59+K59+L59</f>
        <v>0</v>
      </c>
      <c r="N59" s="139"/>
      <c r="O59" s="98">
        <f>G59+H59+M59+N59</f>
        <v>0</v>
      </c>
      <c r="P59" s="204">
        <v>0</v>
      </c>
      <c r="Q59" s="94">
        <v>0</v>
      </c>
      <c r="R59" s="95">
        <v>0</v>
      </c>
      <c r="S59" s="95">
        <v>0</v>
      </c>
      <c r="T59" s="44"/>
      <c r="U59" s="45"/>
      <c r="V59" s="127"/>
      <c r="W59" s="101"/>
      <c r="X59" s="127">
        <v>0</v>
      </c>
      <c r="Y59" s="142"/>
      <c r="Z59" s="142"/>
      <c r="AA59" s="142"/>
      <c r="AB59" s="81"/>
      <c r="AC59" s="81"/>
    </row>
    <row r="60" spans="1:29" s="99" customFormat="1" ht="15.75" hidden="1">
      <c r="A60" s="27" t="s">
        <v>177</v>
      </c>
      <c r="B60" s="128"/>
      <c r="C60" s="140"/>
      <c r="D60" s="56"/>
      <c r="E60" s="42"/>
      <c r="F60" s="46">
        <v>0</v>
      </c>
      <c r="G60" s="46" t="s">
        <v>23</v>
      </c>
      <c r="H60" s="46" t="s">
        <v>23</v>
      </c>
      <c r="I60" s="46" t="s">
        <v>23</v>
      </c>
      <c r="J60" s="46" t="s">
        <v>23</v>
      </c>
      <c r="K60" s="46">
        <v>0</v>
      </c>
      <c r="L60" s="46">
        <v>0</v>
      </c>
      <c r="M60" s="98">
        <f>E60+F60+K60+L60</f>
        <v>0</v>
      </c>
      <c r="N60" s="76" t="s">
        <v>23</v>
      </c>
      <c r="O60" s="94">
        <f>D60</f>
        <v>0</v>
      </c>
      <c r="P60" s="204">
        <f>D60</f>
        <v>0</v>
      </c>
      <c r="Q60" s="94">
        <v>0</v>
      </c>
      <c r="R60" s="95">
        <v>0</v>
      </c>
      <c r="S60" s="95">
        <v>0</v>
      </c>
      <c r="T60" s="44" t="s">
        <v>23</v>
      </c>
      <c r="U60" s="45" t="s">
        <v>23</v>
      </c>
      <c r="V60" s="127" t="s">
        <v>23</v>
      </c>
      <c r="W60" s="101" t="s">
        <v>23</v>
      </c>
      <c r="X60" s="127">
        <v>0</v>
      </c>
      <c r="Y60" s="79"/>
      <c r="Z60" s="79"/>
      <c r="AA60" s="79"/>
      <c r="AB60" s="81"/>
      <c r="AC60" s="81"/>
    </row>
    <row r="61" spans="1:29" s="169" customFormat="1" ht="15.75">
      <c r="A61" s="262" t="s">
        <v>126</v>
      </c>
      <c r="B61" s="263"/>
      <c r="C61" s="264"/>
      <c r="D61" s="50">
        <f>SUM(D57:D60)</f>
        <v>65.03</v>
      </c>
      <c r="E61" s="50">
        <f>SUM(E57:E60)</f>
        <v>65.03</v>
      </c>
      <c r="F61" s="101">
        <f>SUM(F57:F60)</f>
        <v>0</v>
      </c>
      <c r="G61" s="211" t="s">
        <v>23</v>
      </c>
      <c r="H61" s="211" t="s">
        <v>23</v>
      </c>
      <c r="I61" s="211" t="s">
        <v>23</v>
      </c>
      <c r="J61" s="211">
        <v>0</v>
      </c>
      <c r="K61" s="101">
        <f>SUM(K57:K60)</f>
        <v>0</v>
      </c>
      <c r="L61" s="101">
        <f>SUM(L57:L60)</f>
        <v>0</v>
      </c>
      <c r="M61" s="50">
        <f>SUM(M57:M60)</f>
        <v>65.03</v>
      </c>
      <c r="N61" s="211">
        <v>0</v>
      </c>
      <c r="O61" s="50">
        <f>SUM(O57:O60)</f>
        <v>65.03</v>
      </c>
      <c r="P61" s="50">
        <f>P57</f>
        <v>65.028</v>
      </c>
      <c r="Q61" s="50">
        <f>SUM(Q57:Q60)</f>
        <v>0</v>
      </c>
      <c r="R61" s="50">
        <f>SUM(R57:R60)</f>
        <v>0</v>
      </c>
      <c r="S61" s="50">
        <f>SUM(S57:S60)</f>
        <v>0</v>
      </c>
      <c r="T61" s="45" t="s">
        <v>23</v>
      </c>
      <c r="U61" s="45" t="s">
        <v>23</v>
      </c>
      <c r="V61" s="101">
        <f>SUM(V57:V60)</f>
        <v>0</v>
      </c>
      <c r="W61" s="101">
        <f>SUM(W57:W60)</f>
        <v>0</v>
      </c>
      <c r="X61" s="101">
        <f>SUM(X57:X60)</f>
        <v>0</v>
      </c>
      <c r="Y61" s="82"/>
      <c r="Z61" s="82"/>
      <c r="AA61" s="82"/>
      <c r="AB61" s="82"/>
      <c r="AC61" s="82"/>
    </row>
    <row r="62" spans="1:29" s="99" customFormat="1" ht="15.75">
      <c r="A62" s="135" t="s">
        <v>127</v>
      </c>
      <c r="B62" s="248" t="s">
        <v>118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50"/>
      <c r="Y62" s="81"/>
      <c r="Z62" s="81"/>
      <c r="AA62" s="81"/>
      <c r="AB62" s="81"/>
      <c r="AC62" s="81"/>
    </row>
    <row r="63" spans="1:29" s="99" customFormat="1" ht="15.75">
      <c r="A63" s="83"/>
      <c r="B63" s="68"/>
      <c r="C63" s="76"/>
      <c r="D63" s="76">
        <v>0</v>
      </c>
      <c r="E63" s="76">
        <v>0</v>
      </c>
      <c r="F63" s="46">
        <v>0</v>
      </c>
      <c r="G63" s="46" t="s">
        <v>23</v>
      </c>
      <c r="H63" s="46" t="s">
        <v>23</v>
      </c>
      <c r="I63" s="46" t="s">
        <v>23</v>
      </c>
      <c r="J63" s="46">
        <v>0</v>
      </c>
      <c r="K63" s="46">
        <v>0</v>
      </c>
      <c r="L63" s="46">
        <v>0</v>
      </c>
      <c r="M63" s="130">
        <f>E63+F63+K63+L63</f>
        <v>0</v>
      </c>
      <c r="N63" s="76">
        <v>0</v>
      </c>
      <c r="O63" s="95">
        <f>D63</f>
        <v>0</v>
      </c>
      <c r="P63" s="204">
        <v>0</v>
      </c>
      <c r="Q63" s="76">
        <v>0</v>
      </c>
      <c r="R63" s="76">
        <v>0</v>
      </c>
      <c r="S63" s="76">
        <v>0</v>
      </c>
      <c r="T63" s="44" t="s">
        <v>23</v>
      </c>
      <c r="U63" s="45" t="s">
        <v>23</v>
      </c>
      <c r="V63" s="205">
        <v>0</v>
      </c>
      <c r="W63" s="205">
        <v>0</v>
      </c>
      <c r="X63" s="205">
        <v>0</v>
      </c>
      <c r="Y63" s="81"/>
      <c r="Z63" s="81"/>
      <c r="AA63" s="81"/>
      <c r="AB63" s="81"/>
      <c r="AC63" s="81"/>
    </row>
    <row r="64" spans="1:29" s="99" customFormat="1" ht="15.75">
      <c r="A64" s="261" t="s">
        <v>128</v>
      </c>
      <c r="B64" s="261"/>
      <c r="C64" s="261"/>
      <c r="D64" s="76">
        <v>0</v>
      </c>
      <c r="E64" s="68">
        <v>0</v>
      </c>
      <c r="F64" s="101">
        <f>SUM(F63:F63)</f>
        <v>0</v>
      </c>
      <c r="G64" s="46" t="s">
        <v>23</v>
      </c>
      <c r="H64" s="46" t="s">
        <v>23</v>
      </c>
      <c r="I64" s="46" t="s">
        <v>23</v>
      </c>
      <c r="J64" s="46">
        <v>0</v>
      </c>
      <c r="K64" s="101">
        <f>SUM(K63:K63)</f>
        <v>0</v>
      </c>
      <c r="L64" s="101">
        <f>SUM(L63:L63)</f>
        <v>0</v>
      </c>
      <c r="M64" s="101">
        <f>SUM(M63:M63)</f>
        <v>0</v>
      </c>
      <c r="N64" s="76">
        <v>0</v>
      </c>
      <c r="O64" s="95">
        <f>D64</f>
        <v>0</v>
      </c>
      <c r="P64" s="204">
        <v>0</v>
      </c>
      <c r="Q64" s="76">
        <v>0</v>
      </c>
      <c r="R64" s="76">
        <v>0</v>
      </c>
      <c r="S64" s="76">
        <v>0</v>
      </c>
      <c r="T64" s="44" t="s">
        <v>23</v>
      </c>
      <c r="U64" s="45" t="s">
        <v>23</v>
      </c>
      <c r="V64" s="101">
        <f>SUM(V63:V63)</f>
        <v>0</v>
      </c>
      <c r="W64" s="101">
        <f>SUM(W63:W63)</f>
        <v>0</v>
      </c>
      <c r="X64" s="101">
        <v>0</v>
      </c>
      <c r="Y64" s="81"/>
      <c r="Z64" s="81"/>
      <c r="AA64" s="81"/>
      <c r="AB64" s="81"/>
      <c r="AC64" s="81"/>
    </row>
    <row r="65" spans="1:29" s="99" customFormat="1" ht="15.75">
      <c r="A65" s="17" t="s">
        <v>129</v>
      </c>
      <c r="B65" s="339" t="s">
        <v>120</v>
      </c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1"/>
      <c r="Y65" s="79"/>
      <c r="Z65" s="79"/>
      <c r="AA65" s="79"/>
      <c r="AB65" s="81"/>
      <c r="AC65" s="81"/>
    </row>
    <row r="66" spans="1:29" s="99" customFormat="1" ht="15.75">
      <c r="A66" s="68"/>
      <c r="B66" s="68"/>
      <c r="C66" s="106"/>
      <c r="D66" s="76">
        <v>0</v>
      </c>
      <c r="E66" s="76">
        <v>0</v>
      </c>
      <c r="F66" s="46">
        <v>0</v>
      </c>
      <c r="G66" s="46" t="s">
        <v>23</v>
      </c>
      <c r="H66" s="46" t="s">
        <v>23</v>
      </c>
      <c r="I66" s="46" t="s">
        <v>23</v>
      </c>
      <c r="J66" s="46">
        <v>0</v>
      </c>
      <c r="K66" s="46">
        <v>0</v>
      </c>
      <c r="L66" s="46">
        <v>0</v>
      </c>
      <c r="M66" s="130">
        <f>E66+F66+K66+L66</f>
        <v>0</v>
      </c>
      <c r="N66" s="76">
        <v>0</v>
      </c>
      <c r="O66" s="95">
        <f>D66</f>
        <v>0</v>
      </c>
      <c r="P66" s="204">
        <v>0</v>
      </c>
      <c r="Q66" s="76">
        <v>0</v>
      </c>
      <c r="R66" s="76">
        <v>0</v>
      </c>
      <c r="S66" s="76">
        <v>0</v>
      </c>
      <c r="T66" s="44" t="s">
        <v>23</v>
      </c>
      <c r="U66" s="45" t="s">
        <v>23</v>
      </c>
      <c r="V66" s="205">
        <v>0</v>
      </c>
      <c r="W66" s="205">
        <v>0</v>
      </c>
      <c r="X66" s="205">
        <v>0</v>
      </c>
      <c r="Y66" s="79"/>
      <c r="Z66" s="79"/>
      <c r="AA66" s="79"/>
      <c r="AB66" s="81"/>
      <c r="AC66" s="81"/>
    </row>
    <row r="67" spans="1:29" s="99" customFormat="1" ht="15.75">
      <c r="A67" s="262" t="s">
        <v>130</v>
      </c>
      <c r="B67" s="263"/>
      <c r="C67" s="264"/>
      <c r="D67" s="76">
        <v>0</v>
      </c>
      <c r="E67" s="68">
        <v>0</v>
      </c>
      <c r="F67" s="101">
        <f>SUM(F66:F66)</f>
        <v>0</v>
      </c>
      <c r="G67" s="46" t="s">
        <v>23</v>
      </c>
      <c r="H67" s="46" t="s">
        <v>23</v>
      </c>
      <c r="I67" s="46" t="s">
        <v>23</v>
      </c>
      <c r="J67" s="46">
        <v>0</v>
      </c>
      <c r="K67" s="101">
        <f>SUM(K66:K66)</f>
        <v>0</v>
      </c>
      <c r="L67" s="206">
        <v>0</v>
      </c>
      <c r="M67" s="101">
        <f>SUM(M66:M66)</f>
        <v>0</v>
      </c>
      <c r="N67" s="76">
        <v>0</v>
      </c>
      <c r="O67" s="95">
        <f>D67</f>
        <v>0</v>
      </c>
      <c r="P67" s="204">
        <v>0</v>
      </c>
      <c r="Q67" s="76">
        <v>0</v>
      </c>
      <c r="R67" s="76">
        <v>0</v>
      </c>
      <c r="S67" s="76">
        <v>0</v>
      </c>
      <c r="T67" s="44" t="s">
        <v>23</v>
      </c>
      <c r="U67" s="45" t="s">
        <v>23</v>
      </c>
      <c r="V67" s="101">
        <f>SUM(V66:V66)</f>
        <v>0</v>
      </c>
      <c r="W67" s="101">
        <f>SUM(W66:W66)</f>
        <v>0</v>
      </c>
      <c r="X67" s="101">
        <v>0</v>
      </c>
      <c r="Y67" s="81"/>
      <c r="Z67" s="81"/>
      <c r="AA67" s="81"/>
      <c r="AB67" s="81"/>
      <c r="AC67" s="81"/>
    </row>
    <row r="68" spans="1:29" s="99" customFormat="1" ht="15.75">
      <c r="A68" s="25" t="s">
        <v>76</v>
      </c>
      <c r="B68" s="248" t="s">
        <v>96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50"/>
      <c r="Y68" s="81"/>
      <c r="Z68" s="81"/>
      <c r="AA68" s="81"/>
      <c r="AB68" s="81"/>
      <c r="AC68" s="81"/>
    </row>
    <row r="69" spans="1:29" s="99" customFormat="1" ht="20.25" customHeight="1" hidden="1">
      <c r="A69" s="27" t="s">
        <v>77</v>
      </c>
      <c r="B69" s="40"/>
      <c r="C69" s="56"/>
      <c r="D69" s="41"/>
      <c r="E69" s="42">
        <f>D69</f>
        <v>0</v>
      </c>
      <c r="F69" s="46">
        <v>0</v>
      </c>
      <c r="G69" s="46" t="s">
        <v>23</v>
      </c>
      <c r="H69" s="46" t="s">
        <v>23</v>
      </c>
      <c r="I69" s="46" t="s">
        <v>23</v>
      </c>
      <c r="J69" s="46" t="s">
        <v>23</v>
      </c>
      <c r="K69" s="46">
        <v>0</v>
      </c>
      <c r="L69" s="46">
        <v>0</v>
      </c>
      <c r="M69" s="98">
        <f>E69+F69+K69+L69</f>
        <v>0</v>
      </c>
      <c r="N69" s="76" t="s">
        <v>23</v>
      </c>
      <c r="O69" s="94">
        <f>D69</f>
        <v>0</v>
      </c>
      <c r="P69" s="204">
        <v>0</v>
      </c>
      <c r="Q69" s="76">
        <v>0</v>
      </c>
      <c r="R69" s="76">
        <f>D69/2</f>
        <v>0</v>
      </c>
      <c r="S69" s="76">
        <f>R69</f>
        <v>0</v>
      </c>
      <c r="T69" s="136" t="e">
        <f>ROUND(D69/X69*12,0)</f>
        <v>#DIV/0!</v>
      </c>
      <c r="U69" s="56" t="s">
        <v>23</v>
      </c>
      <c r="V69" s="47"/>
      <c r="W69" s="46" t="s">
        <v>23</v>
      </c>
      <c r="X69" s="51"/>
      <c r="Y69" s="81"/>
      <c r="Z69" s="81"/>
      <c r="AA69" s="81"/>
      <c r="AB69" s="81"/>
      <c r="AC69" s="81"/>
    </row>
    <row r="70" spans="1:29" s="99" customFormat="1" ht="15.75" hidden="1">
      <c r="A70" s="27" t="s">
        <v>78</v>
      </c>
      <c r="B70" s="29"/>
      <c r="C70" s="56"/>
      <c r="D70" s="56"/>
      <c r="E70" s="42">
        <f>D70</f>
        <v>0</v>
      </c>
      <c r="F70" s="46">
        <v>0</v>
      </c>
      <c r="G70" s="46" t="s">
        <v>23</v>
      </c>
      <c r="H70" s="46" t="s">
        <v>23</v>
      </c>
      <c r="I70" s="46" t="s">
        <v>23</v>
      </c>
      <c r="J70" s="46" t="s">
        <v>23</v>
      </c>
      <c r="K70" s="46">
        <v>0</v>
      </c>
      <c r="L70" s="46">
        <v>0</v>
      </c>
      <c r="M70" s="98">
        <f>E70+F70+K70+L70</f>
        <v>0</v>
      </c>
      <c r="N70" s="76" t="s">
        <v>23</v>
      </c>
      <c r="O70" s="94">
        <f>D70</f>
        <v>0</v>
      </c>
      <c r="P70" s="204">
        <v>0</v>
      </c>
      <c r="Q70" s="76">
        <v>0</v>
      </c>
      <c r="R70" s="76">
        <f>D70/2</f>
        <v>0</v>
      </c>
      <c r="S70" s="76">
        <f>R70</f>
        <v>0</v>
      </c>
      <c r="T70" s="136" t="e">
        <f>ROUND(D70/X70*12,0)</f>
        <v>#DIV/0!</v>
      </c>
      <c r="U70" s="56" t="s">
        <v>23</v>
      </c>
      <c r="V70" s="47"/>
      <c r="W70" s="46" t="s">
        <v>23</v>
      </c>
      <c r="X70" s="51"/>
      <c r="Y70" s="81"/>
      <c r="Z70" s="81"/>
      <c r="AA70" s="81"/>
      <c r="AB70" s="81"/>
      <c r="AC70" s="81"/>
    </row>
    <row r="71" spans="1:29" s="99" customFormat="1" ht="15.75">
      <c r="A71" s="262" t="s">
        <v>131</v>
      </c>
      <c r="B71" s="263"/>
      <c r="C71" s="264"/>
      <c r="D71" s="101">
        <f>SUM(D69:D70)</f>
        <v>0</v>
      </c>
      <c r="E71" s="101">
        <f>SUM(E69:E70)</f>
        <v>0</v>
      </c>
      <c r="F71" s="101">
        <f>SUM(F69:F70)</f>
        <v>0</v>
      </c>
      <c r="G71" s="43" t="s">
        <v>23</v>
      </c>
      <c r="H71" s="43" t="s">
        <v>23</v>
      </c>
      <c r="I71" s="43" t="s">
        <v>23</v>
      </c>
      <c r="J71" s="43">
        <v>0</v>
      </c>
      <c r="K71" s="101">
        <f>SUM(K69:K70)</f>
        <v>0</v>
      </c>
      <c r="L71" s="101">
        <f>SUM(L69:L70)</f>
        <v>0</v>
      </c>
      <c r="M71" s="101">
        <f>SUM(M69:M70)</f>
        <v>0</v>
      </c>
      <c r="N71" s="43">
        <v>0</v>
      </c>
      <c r="O71" s="101">
        <f>SUM(O69:O70)</f>
        <v>0</v>
      </c>
      <c r="P71" s="101">
        <f>SUM(P69:P70)</f>
        <v>0</v>
      </c>
      <c r="Q71" s="101">
        <f>SUM(Q69:Q70)</f>
        <v>0</v>
      </c>
      <c r="R71" s="101">
        <f>SUM(R69:R70)</f>
        <v>0</v>
      </c>
      <c r="S71" s="101">
        <f>SUM(S69:S70)</f>
        <v>0</v>
      </c>
      <c r="T71" s="45" t="s">
        <v>23</v>
      </c>
      <c r="U71" s="45" t="s">
        <v>23</v>
      </c>
      <c r="V71" s="45">
        <v>0</v>
      </c>
      <c r="W71" s="45">
        <v>0</v>
      </c>
      <c r="X71" s="45">
        <v>0</v>
      </c>
      <c r="Y71" s="81"/>
      <c r="Z71" s="81"/>
      <c r="AA71" s="81"/>
      <c r="AB71" s="81"/>
      <c r="AC71" s="81"/>
    </row>
    <row r="72" spans="1:29" s="99" customFormat="1" ht="15.75">
      <c r="A72" s="17" t="s">
        <v>132</v>
      </c>
      <c r="B72" s="248" t="s">
        <v>122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50"/>
      <c r="Y72" s="81"/>
      <c r="Z72" s="81"/>
      <c r="AA72" s="81"/>
      <c r="AB72" s="81"/>
      <c r="AC72" s="81"/>
    </row>
    <row r="73" spans="1:29" s="99" customFormat="1" ht="31.5">
      <c r="A73" s="17" t="s">
        <v>184</v>
      </c>
      <c r="B73" s="97" t="str">
        <f>3!B70</f>
        <v> Придбання аналізатору вмісту нафтопродуктів в воді для лабораторїї стічних вод</v>
      </c>
      <c r="C73" s="195" t="s">
        <v>64</v>
      </c>
      <c r="D73" s="158">
        <f>3!D70</f>
        <v>94.68</v>
      </c>
      <c r="E73" s="158">
        <f>D73</f>
        <v>94.68</v>
      </c>
      <c r="F73" s="46">
        <v>0</v>
      </c>
      <c r="G73" s="46" t="s">
        <v>23</v>
      </c>
      <c r="H73" s="46" t="s">
        <v>23</v>
      </c>
      <c r="I73" s="46" t="s">
        <v>23</v>
      </c>
      <c r="J73" s="46">
        <v>0</v>
      </c>
      <c r="K73" s="46">
        <v>0</v>
      </c>
      <c r="L73" s="46">
        <v>0</v>
      </c>
      <c r="M73" s="158">
        <f>E73</f>
        <v>94.68</v>
      </c>
      <c r="N73" s="94">
        <f>M73</f>
        <v>94.68</v>
      </c>
      <c r="O73" s="95">
        <v>0</v>
      </c>
      <c r="P73" s="88">
        <v>44.68</v>
      </c>
      <c r="Q73" s="88">
        <v>50</v>
      </c>
      <c r="R73" s="230">
        <v>0</v>
      </c>
      <c r="S73" s="95">
        <v>0</v>
      </c>
      <c r="T73" s="44" t="s">
        <v>23</v>
      </c>
      <c r="U73" s="45" t="s">
        <v>23</v>
      </c>
      <c r="V73" s="205">
        <v>0</v>
      </c>
      <c r="W73" s="205">
        <v>0</v>
      </c>
      <c r="X73" s="205">
        <v>0</v>
      </c>
      <c r="Y73" s="81"/>
      <c r="Z73" s="81"/>
      <c r="AA73" s="81"/>
      <c r="AB73" s="81"/>
      <c r="AC73" s="81"/>
    </row>
    <row r="74" spans="1:29" s="99" customFormat="1" ht="15.75">
      <c r="A74" s="17" t="s">
        <v>197</v>
      </c>
      <c r="B74" s="97" t="str">
        <f>3!B71</f>
        <v>Придбання кабелю для заміни  на МОС-3</v>
      </c>
      <c r="C74" s="229" t="s">
        <v>201</v>
      </c>
      <c r="D74" s="158">
        <f>3!D71</f>
        <v>352.94</v>
      </c>
      <c r="E74" s="158">
        <f>D74</f>
        <v>352.94</v>
      </c>
      <c r="F74" s="228">
        <v>0</v>
      </c>
      <c r="G74" s="228" t="s">
        <v>23</v>
      </c>
      <c r="H74" s="228" t="s">
        <v>23</v>
      </c>
      <c r="I74" s="228" t="s">
        <v>23</v>
      </c>
      <c r="J74" s="228">
        <v>0</v>
      </c>
      <c r="K74" s="228">
        <v>0</v>
      </c>
      <c r="L74" s="228">
        <v>0</v>
      </c>
      <c r="M74" s="158">
        <f>E74</f>
        <v>352.94</v>
      </c>
      <c r="N74" s="94">
        <f>M74</f>
        <v>352.94</v>
      </c>
      <c r="O74" s="230">
        <v>0</v>
      </c>
      <c r="P74" s="88">
        <v>25.1</v>
      </c>
      <c r="Q74" s="88">
        <f>27.82+25.035</f>
        <v>52.855000000000004</v>
      </c>
      <c r="R74" s="88">
        <f>76.55+25.135</f>
        <v>101.685</v>
      </c>
      <c r="S74" s="231">
        <f>147.25+25.135+0.915</f>
        <v>173.29999999999998</v>
      </c>
      <c r="T74" s="44"/>
      <c r="U74" s="45"/>
      <c r="V74" s="226"/>
      <c r="W74" s="226"/>
      <c r="X74" s="226"/>
      <c r="Y74" s="81"/>
      <c r="Z74" s="81"/>
      <c r="AA74" s="81"/>
      <c r="AB74" s="81"/>
      <c r="AC74" s="81"/>
    </row>
    <row r="75" spans="1:29" s="99" customFormat="1" ht="15.75">
      <c r="A75" s="262" t="s">
        <v>133</v>
      </c>
      <c r="B75" s="263"/>
      <c r="C75" s="264"/>
      <c r="D75" s="158">
        <f>SUM(D73:D74)</f>
        <v>447.62</v>
      </c>
      <c r="E75" s="158">
        <f>SUM(E73:E74)</f>
        <v>447.62</v>
      </c>
      <c r="F75" s="101">
        <f>SUM(F73:F73)</f>
        <v>0</v>
      </c>
      <c r="G75" s="46" t="s">
        <v>23</v>
      </c>
      <c r="H75" s="46" t="s">
        <v>23</v>
      </c>
      <c r="I75" s="46" t="s">
        <v>23</v>
      </c>
      <c r="J75" s="46">
        <v>0</v>
      </c>
      <c r="K75" s="206">
        <v>0</v>
      </c>
      <c r="L75" s="206">
        <v>0</v>
      </c>
      <c r="M75" s="158">
        <f>SUM(M73:M74)</f>
        <v>447.62</v>
      </c>
      <c r="N75" s="158">
        <f>SUM(N73:N74)</f>
        <v>447.62</v>
      </c>
      <c r="O75" s="158">
        <f>SUM(O73:O74)</f>
        <v>0</v>
      </c>
      <c r="P75" s="158">
        <f>SUM(P73:P74)</f>
        <v>69.78</v>
      </c>
      <c r="Q75" s="158">
        <f>SUM(Q73:Q74)</f>
        <v>102.855</v>
      </c>
      <c r="R75" s="158">
        <f>SUM(R73:R74)</f>
        <v>101.685</v>
      </c>
      <c r="S75" s="158">
        <f>SUM(S73:S74)</f>
        <v>173.29999999999998</v>
      </c>
      <c r="T75" s="44" t="s">
        <v>23</v>
      </c>
      <c r="U75" s="45" t="s">
        <v>23</v>
      </c>
      <c r="V75" s="205">
        <v>0</v>
      </c>
      <c r="W75" s="205">
        <v>0</v>
      </c>
      <c r="X75" s="205">
        <v>0</v>
      </c>
      <c r="Y75" s="81"/>
      <c r="Z75" s="81"/>
      <c r="AA75" s="81"/>
      <c r="AB75" s="81"/>
      <c r="AC75" s="81"/>
    </row>
    <row r="76" spans="1:29" s="99" customFormat="1" ht="23.25" customHeight="1" thickBot="1">
      <c r="A76" s="317" t="s">
        <v>40</v>
      </c>
      <c r="B76" s="318"/>
      <c r="C76" s="319"/>
      <c r="D76" s="162">
        <f>D55+D61+D71+D75</f>
        <v>1188.02</v>
      </c>
      <c r="E76" s="162">
        <f>E55+E61+E71+E75</f>
        <v>1188.02</v>
      </c>
      <c r="F76" s="163">
        <f>F55+F61+F71</f>
        <v>0</v>
      </c>
      <c r="G76" s="164" t="s">
        <v>23</v>
      </c>
      <c r="H76" s="164" t="s">
        <v>23</v>
      </c>
      <c r="I76" s="164" t="s">
        <v>23</v>
      </c>
      <c r="J76" s="164">
        <v>0</v>
      </c>
      <c r="K76" s="163">
        <f>K55+K61+K71</f>
        <v>0</v>
      </c>
      <c r="L76" s="163">
        <f>L55+L61+L71</f>
        <v>0</v>
      </c>
      <c r="M76" s="162">
        <f>M55+M61+M71+M75</f>
        <v>1188.02</v>
      </c>
      <c r="N76" s="162">
        <f>N55+N61+N71+N75</f>
        <v>1122.982</v>
      </c>
      <c r="O76" s="162">
        <f>O55+O61+O71+O75++O67+O64</f>
        <v>65.03</v>
      </c>
      <c r="P76" s="162">
        <f>P55+P61+P71+P75</f>
        <v>296.898</v>
      </c>
      <c r="Q76" s="162">
        <f>Q55+Q61+Q71+Q75</f>
        <v>296.585</v>
      </c>
      <c r="R76" s="162">
        <f>R55+R61+R71+R75</f>
        <v>296.685</v>
      </c>
      <c r="S76" s="162">
        <f>S55+S61+S71+S75</f>
        <v>297.84499999999997</v>
      </c>
      <c r="T76" s="203">
        <v>12.2</v>
      </c>
      <c r="U76" s="167" t="s">
        <v>23</v>
      </c>
      <c r="V76" s="162">
        <f>V55+V61+V71</f>
        <v>5.24</v>
      </c>
      <c r="W76" s="163">
        <f>W55+W61+W71</f>
        <v>72</v>
      </c>
      <c r="X76" s="162">
        <f>X55+X61+X71</f>
        <v>84.59</v>
      </c>
      <c r="Y76" s="81"/>
      <c r="Z76" s="81"/>
      <c r="AA76" s="81"/>
      <c r="AB76" s="81"/>
      <c r="AC76" s="81"/>
    </row>
    <row r="77" spans="1:29" s="169" customFormat="1" ht="23.25" customHeight="1">
      <c r="A77" s="320" t="s">
        <v>134</v>
      </c>
      <c r="B77" s="321"/>
      <c r="C77" s="322"/>
      <c r="D77" s="165">
        <f>D48+D76</f>
        <v>4423.18</v>
      </c>
      <c r="E77" s="165">
        <f>E48+E76</f>
        <v>4423.18</v>
      </c>
      <c r="F77" s="166">
        <f>F48+F76</f>
        <v>0</v>
      </c>
      <c r="G77" s="213" t="s">
        <v>23</v>
      </c>
      <c r="H77" s="213" t="s">
        <v>23</v>
      </c>
      <c r="I77" s="213" t="s">
        <v>23</v>
      </c>
      <c r="J77" s="208">
        <v>0</v>
      </c>
      <c r="K77" s="166">
        <f>K48+K76</f>
        <v>0</v>
      </c>
      <c r="L77" s="166">
        <f>L48+L76</f>
        <v>0</v>
      </c>
      <c r="M77" s="165">
        <f>M48+M76</f>
        <v>4423.18</v>
      </c>
      <c r="N77" s="214">
        <f>N76+N48</f>
        <v>1855.192</v>
      </c>
      <c r="O77" s="165">
        <f>O48+O76</f>
        <v>2567.98</v>
      </c>
      <c r="P77" s="165">
        <f>P48+P76</f>
        <v>1105.308</v>
      </c>
      <c r="Q77" s="165">
        <f>Q48+Q76</f>
        <v>1105.585</v>
      </c>
      <c r="R77" s="165">
        <f>R48+R76</f>
        <v>1105.685</v>
      </c>
      <c r="S77" s="165">
        <f>S48+S76</f>
        <v>1106.595</v>
      </c>
      <c r="T77" s="168">
        <v>13.4</v>
      </c>
      <c r="U77" s="168" t="s">
        <v>23</v>
      </c>
      <c r="V77" s="165">
        <f>V48+V76</f>
        <v>229.437</v>
      </c>
      <c r="W77" s="166">
        <f>W48+W76</f>
        <v>72</v>
      </c>
      <c r="X77" s="165">
        <f>X48+X76</f>
        <v>732.5580000000001</v>
      </c>
      <c r="Y77" s="82"/>
      <c r="Z77" s="82"/>
      <c r="AA77" s="82"/>
      <c r="AB77" s="82"/>
      <c r="AC77" s="82"/>
    </row>
    <row r="78" spans="1:24" ht="30.75" customHeight="1">
      <c r="A78" s="79" t="s">
        <v>135</v>
      </c>
      <c r="B78" s="89"/>
      <c r="C78" s="89"/>
      <c r="D78" s="89"/>
      <c r="E78" s="89"/>
      <c r="F78" s="90"/>
      <c r="G78" s="90"/>
      <c r="H78" s="90"/>
      <c r="K78" s="323"/>
      <c r="L78" s="323"/>
      <c r="M78" s="323"/>
      <c r="N78" s="323"/>
      <c r="O78" s="323"/>
      <c r="Q78" s="232"/>
      <c r="R78" s="232"/>
      <c r="S78" s="232"/>
      <c r="T78" s="71"/>
      <c r="U78" s="71"/>
      <c r="V78" s="71"/>
      <c r="W78" s="79"/>
      <c r="X78" s="71"/>
    </row>
    <row r="79" spans="1:24" ht="15.75">
      <c r="A79" s="91" t="s">
        <v>136</v>
      </c>
      <c r="B79" s="79"/>
      <c r="C79" s="69"/>
      <c r="D79" s="69"/>
      <c r="E79" s="69"/>
      <c r="F79" s="69"/>
      <c r="G79" s="69"/>
      <c r="H79" s="69"/>
      <c r="I79" s="69"/>
      <c r="J79" s="69"/>
      <c r="T79" s="137"/>
      <c r="U79" s="79"/>
      <c r="V79" s="79"/>
      <c r="W79" s="79"/>
      <c r="X79" s="70"/>
    </row>
    <row r="80" spans="1:24" ht="15.75">
      <c r="A80" s="91" t="s">
        <v>137</v>
      </c>
      <c r="B80" s="79"/>
      <c r="C80" s="69"/>
      <c r="D80" s="69"/>
      <c r="E80" s="69"/>
      <c r="F80" s="69"/>
      <c r="G80" s="69"/>
      <c r="H80" s="69"/>
      <c r="T80" s="71"/>
      <c r="U80" s="71"/>
      <c r="V80" s="71"/>
      <c r="W80" s="71"/>
      <c r="X80" s="69"/>
    </row>
    <row r="81" spans="1:4" ht="48" customHeight="1">
      <c r="A81" s="324"/>
      <c r="B81" s="324"/>
      <c r="C81" s="324"/>
      <c r="D81" s="324"/>
    </row>
    <row r="82" spans="1:85" s="31" customFormat="1" ht="24" customHeight="1">
      <c r="A82" s="35"/>
      <c r="B82" s="35"/>
      <c r="C82" s="325" t="s">
        <v>60</v>
      </c>
      <c r="D82" s="325"/>
      <c r="E82" s="325"/>
      <c r="F82" s="325"/>
      <c r="G82" s="325"/>
      <c r="H82" s="325"/>
      <c r="I82" s="32"/>
      <c r="J82" s="32"/>
      <c r="K82" s="32"/>
      <c r="L82" s="32"/>
      <c r="M82" s="325" t="s">
        <v>63</v>
      </c>
      <c r="N82" s="325"/>
      <c r="O82" s="325"/>
      <c r="P82" s="325"/>
      <c r="Q82" s="32"/>
      <c r="R82" s="32"/>
      <c r="S82" s="32"/>
      <c r="T82" s="32"/>
      <c r="U82" s="32"/>
      <c r="V82" s="32"/>
      <c r="W82" s="32"/>
      <c r="X82" s="32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</row>
    <row r="83" spans="1:85" s="60" customFormat="1" ht="14.25" customHeight="1">
      <c r="A83" s="6"/>
      <c r="B83" s="6"/>
      <c r="C83" s="64"/>
      <c r="D83" s="64"/>
      <c r="E83" s="64"/>
      <c r="F83" s="64"/>
      <c r="G83" s="64"/>
      <c r="H83" s="64"/>
      <c r="I83" s="33"/>
      <c r="J83" s="33"/>
      <c r="K83" s="33"/>
      <c r="L83" s="33"/>
      <c r="M83" s="64"/>
      <c r="N83" s="64"/>
      <c r="O83" s="64"/>
      <c r="P83" s="36"/>
      <c r="Q83" s="33"/>
      <c r="R83" s="33"/>
      <c r="S83" s="33"/>
      <c r="T83" s="64"/>
      <c r="U83" s="33"/>
      <c r="V83" s="33"/>
      <c r="W83" s="33"/>
      <c r="X83" s="3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</row>
    <row r="84" spans="1:85" s="60" customFormat="1" ht="28.5" customHeight="1">
      <c r="A84" s="6"/>
      <c r="B84" s="6"/>
      <c r="C84" s="303" t="s">
        <v>25</v>
      </c>
      <c r="D84" s="303"/>
      <c r="E84" s="303"/>
      <c r="F84" s="303"/>
      <c r="G84" s="303"/>
      <c r="H84" s="303"/>
      <c r="I84" s="34"/>
      <c r="J84" s="34"/>
      <c r="K84" s="34"/>
      <c r="L84" s="34"/>
      <c r="M84" s="303" t="s">
        <v>61</v>
      </c>
      <c r="N84" s="303"/>
      <c r="O84" s="303"/>
      <c r="P84" s="303"/>
      <c r="Q84" s="33"/>
      <c r="R84" s="33"/>
      <c r="S84" s="33"/>
      <c r="T84" s="33"/>
      <c r="U84" s="33"/>
      <c r="V84" s="33"/>
      <c r="W84" s="33"/>
      <c r="X84" s="3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</row>
    <row r="85" spans="1:85" s="60" customFormat="1" ht="13.5" customHeight="1">
      <c r="A85" s="6"/>
      <c r="B85" s="6"/>
      <c r="C85" s="303"/>
      <c r="D85" s="303"/>
      <c r="E85" s="303"/>
      <c r="F85" s="303"/>
      <c r="G85" s="303"/>
      <c r="H85" s="303"/>
      <c r="I85" s="34"/>
      <c r="J85" s="34"/>
      <c r="K85" s="34"/>
      <c r="L85" s="34"/>
      <c r="M85" s="303"/>
      <c r="N85" s="303"/>
      <c r="O85" s="303"/>
      <c r="P85" s="303"/>
      <c r="Q85" s="33"/>
      <c r="R85" s="33"/>
      <c r="S85" s="33"/>
      <c r="T85" s="33"/>
      <c r="U85" s="33"/>
      <c r="V85" s="33"/>
      <c r="W85" s="33"/>
      <c r="X85" s="3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</row>
    <row r="86" spans="1:85" s="60" customFormat="1" ht="29.25" customHeight="1">
      <c r="A86" s="6"/>
      <c r="B86" s="6"/>
      <c r="C86" s="303" t="s">
        <v>99</v>
      </c>
      <c r="D86" s="303"/>
      <c r="E86" s="303"/>
      <c r="F86" s="303"/>
      <c r="G86" s="303"/>
      <c r="H86" s="303"/>
      <c r="I86" s="34"/>
      <c r="J86" s="34"/>
      <c r="K86" s="34"/>
      <c r="L86" s="34"/>
      <c r="M86" s="303" t="s">
        <v>100</v>
      </c>
      <c r="N86" s="303"/>
      <c r="O86" s="303"/>
      <c r="P86" s="303"/>
      <c r="Q86" s="34"/>
      <c r="R86" s="33"/>
      <c r="S86" s="33"/>
      <c r="T86" s="33"/>
      <c r="U86" s="34"/>
      <c r="V86" s="33"/>
      <c r="W86" s="33"/>
      <c r="X86" s="3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</row>
    <row r="92" spans="2:24" ht="15.75">
      <c r="B92" s="14"/>
      <c r="T92" s="14"/>
      <c r="U92" s="14"/>
      <c r="V92" s="14"/>
      <c r="W92" s="14"/>
      <c r="X92" s="14"/>
    </row>
    <row r="93" spans="2:24" ht="15.75">
      <c r="B93" s="14"/>
      <c r="T93" s="14"/>
      <c r="U93" s="14"/>
      <c r="V93" s="14"/>
      <c r="W93" s="14"/>
      <c r="X93" s="14"/>
    </row>
    <row r="94" spans="2:24" ht="15.75">
      <c r="B94" s="14"/>
      <c r="T94" s="14"/>
      <c r="U94" s="14"/>
      <c r="V94" s="14"/>
      <c r="W94" s="14"/>
      <c r="X94" s="14"/>
    </row>
    <row r="95" spans="2:24" ht="15.75">
      <c r="B95" s="14"/>
      <c r="T95" s="14"/>
      <c r="U95" s="14"/>
      <c r="V95" s="14"/>
      <c r="W95" s="14"/>
      <c r="X95" s="14"/>
    </row>
    <row r="96" spans="2:24" ht="15.75">
      <c r="B96" s="14"/>
      <c r="T96" s="14"/>
      <c r="U96" s="14"/>
      <c r="V96" s="14"/>
      <c r="W96" s="14"/>
      <c r="X96" s="14"/>
    </row>
    <row r="97" spans="2:24" ht="15.75">
      <c r="B97" s="14"/>
      <c r="T97" s="14"/>
      <c r="U97" s="14"/>
      <c r="V97" s="14"/>
      <c r="W97" s="14"/>
      <c r="X97" s="14"/>
    </row>
    <row r="98" spans="2:24" ht="15.75">
      <c r="B98" s="14"/>
      <c r="T98" s="14"/>
      <c r="U98" s="14"/>
      <c r="V98" s="14"/>
      <c r="W98" s="14"/>
      <c r="X98" s="14"/>
    </row>
    <row r="99" spans="2:24" ht="15.75">
      <c r="B99" s="14"/>
      <c r="T99" s="14"/>
      <c r="U99" s="14"/>
      <c r="V99" s="14"/>
      <c r="W99" s="14"/>
      <c r="X99" s="14"/>
    </row>
    <row r="100" spans="2:24" ht="15.75">
      <c r="B100" s="14"/>
      <c r="T100" s="14"/>
      <c r="U100" s="14"/>
      <c r="V100" s="14"/>
      <c r="W100" s="14"/>
      <c r="X100" s="14"/>
    </row>
    <row r="101" spans="2:24" ht="15.75">
      <c r="B101" s="14"/>
      <c r="T101" s="14"/>
      <c r="U101" s="14"/>
      <c r="V101" s="14"/>
      <c r="W101" s="14"/>
      <c r="X101" s="14"/>
    </row>
    <row r="102" spans="2:24" ht="15.75">
      <c r="B102" s="14"/>
      <c r="T102" s="14"/>
      <c r="U102" s="14"/>
      <c r="V102" s="14"/>
      <c r="W102" s="14"/>
      <c r="X102" s="14"/>
    </row>
    <row r="103" spans="2:24" ht="15.75">
      <c r="B103" s="14"/>
      <c r="T103" s="14"/>
      <c r="U103" s="14"/>
      <c r="V103" s="14"/>
      <c r="W103" s="14"/>
      <c r="X103" s="14"/>
    </row>
    <row r="104" spans="2:24" ht="15.75">
      <c r="B104" s="14"/>
      <c r="T104" s="14"/>
      <c r="U104" s="14"/>
      <c r="V104" s="14"/>
      <c r="W104" s="14"/>
      <c r="X104" s="14"/>
    </row>
    <row r="105" spans="2:24" ht="15.75">
      <c r="B105" s="14"/>
      <c r="T105" s="14"/>
      <c r="U105" s="14"/>
      <c r="V105" s="14"/>
      <c r="W105" s="14"/>
      <c r="X105" s="14"/>
    </row>
    <row r="106" spans="2:24" ht="15.75">
      <c r="B106" s="14"/>
      <c r="T106" s="14"/>
      <c r="U106" s="14"/>
      <c r="V106" s="14"/>
      <c r="W106" s="14"/>
      <c r="X106" s="14"/>
    </row>
    <row r="107" spans="2:24" ht="15.75">
      <c r="B107" s="14"/>
      <c r="T107" s="14"/>
      <c r="U107" s="14"/>
      <c r="V107" s="14"/>
      <c r="W107" s="14"/>
      <c r="X107" s="14"/>
    </row>
    <row r="108" spans="2:24" ht="15.75">
      <c r="B108" s="14"/>
      <c r="T108" s="14"/>
      <c r="U108" s="14"/>
      <c r="V108" s="14"/>
      <c r="W108" s="14"/>
      <c r="X108" s="14"/>
    </row>
    <row r="109" spans="2:24" ht="15.75">
      <c r="B109" s="14"/>
      <c r="T109" s="14"/>
      <c r="U109" s="14"/>
      <c r="V109" s="14"/>
      <c r="W109" s="14"/>
      <c r="X109" s="14"/>
    </row>
  </sheetData>
  <sheetProtection/>
  <mergeCells count="83">
    <mergeCell ref="A50:X50"/>
    <mergeCell ref="C51:X51"/>
    <mergeCell ref="A47:C47"/>
    <mergeCell ref="A71:C71"/>
    <mergeCell ref="B72:X72"/>
    <mergeCell ref="A55:C55"/>
    <mergeCell ref="B56:X56"/>
    <mergeCell ref="A61:C61"/>
    <mergeCell ref="B62:X62"/>
    <mergeCell ref="A64:C64"/>
    <mergeCell ref="B65:X65"/>
    <mergeCell ref="A67:C67"/>
    <mergeCell ref="B68:X68"/>
    <mergeCell ref="B49:X49"/>
    <mergeCell ref="B4:E4"/>
    <mergeCell ref="O6:P6"/>
    <mergeCell ref="B10:B13"/>
    <mergeCell ref="C45:X45"/>
    <mergeCell ref="A29:C29"/>
    <mergeCell ref="C30:X30"/>
    <mergeCell ref="A32:C32"/>
    <mergeCell ref="C33:X33"/>
    <mergeCell ref="A35:C35"/>
    <mergeCell ref="K10:K13"/>
    <mergeCell ref="L10:L13"/>
    <mergeCell ref="M10:M13"/>
    <mergeCell ref="A38:C38"/>
    <mergeCell ref="B39:X39"/>
    <mergeCell ref="A41:C41"/>
    <mergeCell ref="C42:X42"/>
    <mergeCell ref="N1:T1"/>
    <mergeCell ref="N2:T2"/>
    <mergeCell ref="H4:J4"/>
    <mergeCell ref="M4:S4"/>
    <mergeCell ref="C25:X25"/>
    <mergeCell ref="A20:X20"/>
    <mergeCell ref="A7:X7"/>
    <mergeCell ref="A9:X9"/>
    <mergeCell ref="A10:A13"/>
    <mergeCell ref="T10:T13"/>
    <mergeCell ref="U10:U13"/>
    <mergeCell ref="V10:V13"/>
    <mergeCell ref="A8:X8"/>
    <mergeCell ref="X10:X13"/>
    <mergeCell ref="C10:C13"/>
    <mergeCell ref="D10:J10"/>
    <mergeCell ref="Y10:Y13"/>
    <mergeCell ref="D11:D13"/>
    <mergeCell ref="E11:J11"/>
    <mergeCell ref="N11:N13"/>
    <mergeCell ref="O11:O13"/>
    <mergeCell ref="P11:P13"/>
    <mergeCell ref="Q11:Q13"/>
    <mergeCell ref="R11:R13"/>
    <mergeCell ref="S11:S13"/>
    <mergeCell ref="E12:E13"/>
    <mergeCell ref="F12:F13"/>
    <mergeCell ref="G12:G13"/>
    <mergeCell ref="H12:H13"/>
    <mergeCell ref="I12:J12"/>
    <mergeCell ref="N10:O10"/>
    <mergeCell ref="P10:S10"/>
    <mergeCell ref="A44:C44"/>
    <mergeCell ref="A48:C48"/>
    <mergeCell ref="W10:W13"/>
    <mergeCell ref="C15:X15"/>
    <mergeCell ref="A16:X16"/>
    <mergeCell ref="C17:X17"/>
    <mergeCell ref="A24:C24"/>
    <mergeCell ref="B36:X36"/>
    <mergeCell ref="C85:H85"/>
    <mergeCell ref="M85:P85"/>
    <mergeCell ref="C86:H86"/>
    <mergeCell ref="M86:P86"/>
    <mergeCell ref="A75:C75"/>
    <mergeCell ref="A76:C76"/>
    <mergeCell ref="A77:C77"/>
    <mergeCell ref="K78:O78"/>
    <mergeCell ref="A81:D81"/>
    <mergeCell ref="C82:H82"/>
    <mergeCell ref="M82:P82"/>
    <mergeCell ref="C84:H84"/>
    <mergeCell ref="M84:P84"/>
  </mergeCells>
  <printOptions horizontalCentered="1"/>
  <pageMargins left="0.1968503937007874" right="0.1968503937007874" top="0.5118110236220472" bottom="0.1968503937007874" header="0.5511811023622047" footer="0.11811023622047245"/>
  <pageSetup fitToHeight="30" horizontalDpi="600" verticalDpi="600" orientation="landscape" paperSize="9" scale="46" r:id="rId1"/>
  <rowBreaks count="1" manualBreakCount="1">
    <brk id="48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tabSelected="1" view="pageBreakPreview" zoomScale="75" zoomScaleNormal="90" zoomScaleSheetLayoutView="75" zoomScalePageLayoutView="0" workbookViewId="0" topLeftCell="A19">
      <selection activeCell="A31" sqref="A31:G33"/>
    </sheetView>
  </sheetViews>
  <sheetFormatPr defaultColWidth="21.00390625" defaultRowHeight="15.75" customHeight="1"/>
  <cols>
    <col min="1" max="1" width="6.75390625" style="1" customWidth="1"/>
    <col min="2" max="2" width="50.125" style="2" customWidth="1"/>
    <col min="3" max="3" width="12.75390625" style="104" customWidth="1"/>
    <col min="4" max="4" width="15.375" style="3" customWidth="1"/>
    <col min="5" max="5" width="14.875" style="3" customWidth="1"/>
    <col min="6" max="6" width="21.25390625" style="3" customWidth="1"/>
    <col min="7" max="7" width="15.75390625" style="3" customWidth="1"/>
    <col min="8" max="16384" width="21.00390625" style="3" customWidth="1"/>
  </cols>
  <sheetData>
    <row r="1" spans="3:7" ht="141.75" customHeight="1">
      <c r="C1" s="102"/>
      <c r="D1" s="103"/>
      <c r="E1" s="103"/>
      <c r="F1" s="361" t="s">
        <v>154</v>
      </c>
      <c r="G1" s="361"/>
    </row>
    <row r="2" spans="1:7" ht="45.75" customHeight="1">
      <c r="A2" s="362" t="s">
        <v>200</v>
      </c>
      <c r="B2" s="362"/>
      <c r="C2" s="362"/>
      <c r="D2" s="362"/>
      <c r="E2" s="362"/>
      <c r="F2" s="362"/>
      <c r="G2" s="362"/>
    </row>
    <row r="3" spans="1:7" ht="18.75" customHeight="1">
      <c r="A3" s="363" t="s">
        <v>24</v>
      </c>
      <c r="B3" s="363"/>
      <c r="C3" s="363"/>
      <c r="D3" s="363"/>
      <c r="E3" s="363"/>
      <c r="F3" s="363"/>
      <c r="G3" s="363"/>
    </row>
    <row r="4" spans="1:7" ht="18" customHeight="1">
      <c r="A4" s="373" t="s">
        <v>155</v>
      </c>
      <c r="B4" s="373"/>
      <c r="C4" s="373"/>
      <c r="D4" s="373"/>
      <c r="E4" s="373"/>
      <c r="F4" s="373"/>
      <c r="G4" s="373"/>
    </row>
    <row r="5" spans="1:7" s="111" customFormat="1" ht="33.75" customHeight="1">
      <c r="A5" s="364" t="s">
        <v>0</v>
      </c>
      <c r="B5" s="365" t="s">
        <v>7</v>
      </c>
      <c r="C5" s="368" t="s">
        <v>156</v>
      </c>
      <c r="D5" s="369"/>
      <c r="E5" s="369"/>
      <c r="F5" s="369"/>
      <c r="G5" s="370"/>
    </row>
    <row r="6" spans="1:7" s="111" customFormat="1" ht="15.75" customHeight="1">
      <c r="A6" s="364"/>
      <c r="B6" s="366"/>
      <c r="C6" s="365" t="s">
        <v>9</v>
      </c>
      <c r="D6" s="371" t="s">
        <v>29</v>
      </c>
      <c r="E6" s="371"/>
      <c r="F6" s="371"/>
      <c r="G6" s="371"/>
    </row>
    <row r="7" spans="1:7" s="111" customFormat="1" ht="15.75" customHeight="1">
      <c r="A7" s="364"/>
      <c r="B7" s="366"/>
      <c r="C7" s="366"/>
      <c r="D7" s="372" t="s">
        <v>10</v>
      </c>
      <c r="E7" s="372" t="s">
        <v>13</v>
      </c>
      <c r="F7" s="372" t="s">
        <v>157</v>
      </c>
      <c r="G7" s="372" t="s">
        <v>158</v>
      </c>
    </row>
    <row r="8" spans="1:7" s="111" customFormat="1" ht="104.25" customHeight="1">
      <c r="A8" s="364"/>
      <c r="B8" s="367"/>
      <c r="C8" s="367"/>
      <c r="D8" s="372"/>
      <c r="E8" s="372"/>
      <c r="F8" s="372"/>
      <c r="G8" s="372"/>
    </row>
    <row r="9" spans="1:7" s="114" customFormat="1" ht="15.75" customHeight="1">
      <c r="A9" s="87">
        <v>1</v>
      </c>
      <c r="B9" s="112">
        <v>2</v>
      </c>
      <c r="C9" s="106">
        <v>3</v>
      </c>
      <c r="D9" s="106">
        <v>4</v>
      </c>
      <c r="E9" s="106">
        <v>5</v>
      </c>
      <c r="F9" s="113">
        <v>6</v>
      </c>
      <c r="G9" s="113">
        <v>7</v>
      </c>
    </row>
    <row r="10" spans="1:7" s="111" customFormat="1" ht="15.75" customHeight="1">
      <c r="A10" s="87" t="s">
        <v>28</v>
      </c>
      <c r="B10" s="349" t="s">
        <v>30</v>
      </c>
      <c r="C10" s="349"/>
      <c r="D10" s="349"/>
      <c r="E10" s="349"/>
      <c r="F10" s="349"/>
      <c r="G10" s="349"/>
    </row>
    <row r="11" spans="1:7" s="111" customFormat="1" ht="24" customHeight="1">
      <c r="A11" s="350" t="s">
        <v>159</v>
      </c>
      <c r="B11" s="351"/>
      <c r="C11" s="351"/>
      <c r="D11" s="351"/>
      <c r="E11" s="351"/>
      <c r="F11" s="351"/>
      <c r="G11" s="352"/>
    </row>
    <row r="12" spans="1:7" s="111" customFormat="1" ht="34.5" customHeight="1">
      <c r="A12" s="105" t="s">
        <v>65</v>
      </c>
      <c r="B12" s="108" t="s">
        <v>31</v>
      </c>
      <c r="C12" s="18">
        <f>3!D21</f>
        <v>2689.46</v>
      </c>
      <c r="D12" s="18">
        <f>C12</f>
        <v>2689.46</v>
      </c>
      <c r="E12" s="84">
        <v>0</v>
      </c>
      <c r="F12" s="84">
        <v>0</v>
      </c>
      <c r="G12" s="84">
        <v>0</v>
      </c>
    </row>
    <row r="13" spans="1:7" s="111" customFormat="1" ht="38.25" customHeight="1">
      <c r="A13" s="105" t="s">
        <v>66</v>
      </c>
      <c r="B13" s="108" t="s">
        <v>32</v>
      </c>
      <c r="C13" s="18">
        <f>3!D26</f>
        <v>22.95</v>
      </c>
      <c r="D13" s="18">
        <f aca="true" t="shared" si="0" ref="D13:D19">C13</f>
        <v>22.95</v>
      </c>
      <c r="E13" s="84">
        <v>0</v>
      </c>
      <c r="F13" s="84">
        <v>0</v>
      </c>
      <c r="G13" s="84">
        <v>0</v>
      </c>
    </row>
    <row r="14" spans="1:7" s="111" customFormat="1" ht="35.25" customHeight="1">
      <c r="A14" s="105" t="s">
        <v>67</v>
      </c>
      <c r="B14" s="109" t="s">
        <v>33</v>
      </c>
      <c r="C14" s="84">
        <f>3!D29</f>
        <v>0</v>
      </c>
      <c r="D14" s="96">
        <f t="shared" si="0"/>
        <v>0</v>
      </c>
      <c r="E14" s="84">
        <v>0</v>
      </c>
      <c r="F14" s="84">
        <v>0</v>
      </c>
      <c r="G14" s="84">
        <v>0</v>
      </c>
    </row>
    <row r="15" spans="1:7" s="111" customFormat="1" ht="31.5" customHeight="1">
      <c r="A15" s="105" t="s">
        <v>68</v>
      </c>
      <c r="B15" s="109" t="s">
        <v>34</v>
      </c>
      <c r="C15" s="18">
        <f>3!D32</f>
        <v>522.75</v>
      </c>
      <c r="D15" s="18">
        <f t="shared" si="0"/>
        <v>522.75</v>
      </c>
      <c r="E15" s="84">
        <v>0</v>
      </c>
      <c r="F15" s="84">
        <v>0</v>
      </c>
      <c r="G15" s="84">
        <v>0</v>
      </c>
    </row>
    <row r="16" spans="1:7" s="111" customFormat="1" ht="31.5" customHeight="1">
      <c r="A16" s="105" t="s">
        <v>69</v>
      </c>
      <c r="B16" s="110" t="s">
        <v>160</v>
      </c>
      <c r="C16" s="84">
        <f>3!D35</f>
        <v>0</v>
      </c>
      <c r="D16" s="96">
        <f t="shared" si="0"/>
        <v>0</v>
      </c>
      <c r="E16" s="84">
        <v>0</v>
      </c>
      <c r="F16" s="84">
        <v>0</v>
      </c>
      <c r="G16" s="84">
        <v>0</v>
      </c>
    </row>
    <row r="17" spans="1:7" s="111" customFormat="1" ht="51.75" customHeight="1">
      <c r="A17" s="105" t="s">
        <v>70</v>
      </c>
      <c r="B17" s="110" t="s">
        <v>36</v>
      </c>
      <c r="C17" s="84">
        <f>3!D38</f>
        <v>0</v>
      </c>
      <c r="D17" s="96">
        <f t="shared" si="0"/>
        <v>0</v>
      </c>
      <c r="E17" s="84">
        <v>0</v>
      </c>
      <c r="F17" s="84">
        <v>0</v>
      </c>
      <c r="G17" s="84">
        <v>0</v>
      </c>
    </row>
    <row r="18" spans="1:7" s="111" customFormat="1" ht="36.75" customHeight="1">
      <c r="A18" s="105" t="s">
        <v>71</v>
      </c>
      <c r="B18" s="110" t="s">
        <v>35</v>
      </c>
      <c r="C18" s="84">
        <f>3!D41</f>
        <v>0</v>
      </c>
      <c r="D18" s="96">
        <f t="shared" si="0"/>
        <v>0</v>
      </c>
      <c r="E18" s="84">
        <v>0</v>
      </c>
      <c r="F18" s="84">
        <v>0</v>
      </c>
      <c r="G18" s="84">
        <v>0</v>
      </c>
    </row>
    <row r="19" spans="1:7" s="111" customFormat="1" ht="15.75">
      <c r="A19" s="105" t="s">
        <v>72</v>
      </c>
      <c r="B19" s="109" t="s">
        <v>8</v>
      </c>
      <c r="C19" s="84">
        <f>3!D44</f>
        <v>0</v>
      </c>
      <c r="D19" s="96">
        <f t="shared" si="0"/>
        <v>0</v>
      </c>
      <c r="E19" s="84">
        <v>0</v>
      </c>
      <c r="F19" s="84">
        <v>0</v>
      </c>
      <c r="G19" s="84">
        <v>0</v>
      </c>
    </row>
    <row r="20" spans="1:7" s="111" customFormat="1" ht="15.75">
      <c r="A20" s="118"/>
      <c r="B20" s="121" t="s">
        <v>37</v>
      </c>
      <c r="C20" s="120">
        <f>SUM(C12:C19)</f>
        <v>3235.16</v>
      </c>
      <c r="D20" s="120">
        <f>SUM(D12:D19)</f>
        <v>3235.16</v>
      </c>
      <c r="E20" s="138">
        <f>SUM(E12:E19)</f>
        <v>0</v>
      </c>
      <c r="F20" s="138">
        <f>SUM(F12:F19)</f>
        <v>0</v>
      </c>
      <c r="G20" s="138">
        <f>SUM(G12:G19)</f>
        <v>0</v>
      </c>
    </row>
    <row r="21" spans="1:7" s="111" customFormat="1" ht="15.75">
      <c r="A21" s="87" t="s">
        <v>27</v>
      </c>
      <c r="B21" s="353" t="s">
        <v>38</v>
      </c>
      <c r="C21" s="354"/>
      <c r="D21" s="354"/>
      <c r="E21" s="354"/>
      <c r="F21" s="354"/>
      <c r="G21" s="355"/>
    </row>
    <row r="22" spans="1:7" s="111" customFormat="1" ht="15.75">
      <c r="A22" s="356" t="s">
        <v>161</v>
      </c>
      <c r="B22" s="357"/>
      <c r="C22" s="357"/>
      <c r="D22" s="357"/>
      <c r="E22" s="357"/>
      <c r="F22" s="357"/>
      <c r="G22" s="358"/>
    </row>
    <row r="23" spans="1:7" s="111" customFormat="1" ht="30.75" customHeight="1">
      <c r="A23" s="107" t="s">
        <v>6</v>
      </c>
      <c r="B23" s="108" t="s">
        <v>39</v>
      </c>
      <c r="C23" s="18">
        <f>3!D52</f>
        <v>675.3699999999999</v>
      </c>
      <c r="D23" s="18">
        <f>C23</f>
        <v>675.3699999999999</v>
      </c>
      <c r="E23" s="84">
        <v>0</v>
      </c>
      <c r="F23" s="84">
        <v>0</v>
      </c>
      <c r="G23" s="84">
        <v>0</v>
      </c>
    </row>
    <row r="24" spans="1:7" s="111" customFormat="1" ht="42.75" customHeight="1">
      <c r="A24" s="107" t="s">
        <v>166</v>
      </c>
      <c r="B24" s="108" t="s">
        <v>32</v>
      </c>
      <c r="C24" s="18">
        <f>3!D58</f>
        <v>65.03</v>
      </c>
      <c r="D24" s="18">
        <f>C24</f>
        <v>65.03</v>
      </c>
      <c r="E24" s="84">
        <v>0</v>
      </c>
      <c r="F24" s="84">
        <v>0</v>
      </c>
      <c r="G24" s="84">
        <v>0</v>
      </c>
    </row>
    <row r="25" spans="1:7" s="111" customFormat="1" ht="30.75" customHeight="1">
      <c r="A25" s="107" t="s">
        <v>167</v>
      </c>
      <c r="B25" s="110" t="s">
        <v>160</v>
      </c>
      <c r="C25" s="96">
        <f>3!D61</f>
        <v>0</v>
      </c>
      <c r="D25" s="96">
        <f>C25</f>
        <v>0</v>
      </c>
      <c r="E25" s="84">
        <v>0</v>
      </c>
      <c r="F25" s="84">
        <v>0</v>
      </c>
      <c r="G25" s="84">
        <v>0</v>
      </c>
    </row>
    <row r="26" spans="1:7" s="111" customFormat="1" ht="53.25" customHeight="1">
      <c r="A26" s="107" t="s">
        <v>168</v>
      </c>
      <c r="B26" s="110" t="s">
        <v>36</v>
      </c>
      <c r="C26" s="96">
        <f>3!D61</f>
        <v>0</v>
      </c>
      <c r="D26" s="96">
        <f>C26</f>
        <v>0</v>
      </c>
      <c r="E26" s="84">
        <v>0</v>
      </c>
      <c r="F26" s="84">
        <v>0</v>
      </c>
      <c r="G26" s="84">
        <v>0</v>
      </c>
    </row>
    <row r="27" spans="1:7" s="111" customFormat="1" ht="34.5" customHeight="1">
      <c r="A27" s="107" t="s">
        <v>169</v>
      </c>
      <c r="B27" s="97" t="s">
        <v>35</v>
      </c>
      <c r="C27" s="96">
        <f>3!D68</f>
        <v>0</v>
      </c>
      <c r="D27" s="96">
        <f>C27</f>
        <v>0</v>
      </c>
      <c r="E27" s="84">
        <v>0</v>
      </c>
      <c r="F27" s="84">
        <v>0</v>
      </c>
      <c r="G27" s="84">
        <v>0</v>
      </c>
    </row>
    <row r="28" spans="1:7" s="111" customFormat="1" ht="15.75" customHeight="1">
      <c r="A28" s="107" t="s">
        <v>170</v>
      </c>
      <c r="B28" s="109" t="s">
        <v>8</v>
      </c>
      <c r="C28" s="18">
        <f>3!D72</f>
        <v>447.62</v>
      </c>
      <c r="D28" s="18">
        <f>C28</f>
        <v>447.62</v>
      </c>
      <c r="E28" s="84">
        <v>0</v>
      </c>
      <c r="F28" s="84">
        <v>0</v>
      </c>
      <c r="G28" s="84">
        <v>0</v>
      </c>
    </row>
    <row r="29" spans="1:7" s="111" customFormat="1" ht="15.75" customHeight="1">
      <c r="A29" s="118"/>
      <c r="B29" s="119" t="s">
        <v>40</v>
      </c>
      <c r="C29" s="120">
        <f>SUM(C23:C28)</f>
        <v>1188.02</v>
      </c>
      <c r="D29" s="120">
        <f>SUM(D23:D28)</f>
        <v>1188.02</v>
      </c>
      <c r="E29" s="138">
        <f>SUM(E23:E28)</f>
        <v>0</v>
      </c>
      <c r="F29" s="138">
        <f>SUM(F23:F28)</f>
        <v>0</v>
      </c>
      <c r="G29" s="138">
        <f>SUM(G23:G28)</f>
        <v>0</v>
      </c>
    </row>
    <row r="30" spans="1:7" s="111" customFormat="1" ht="15.75" customHeight="1">
      <c r="A30" s="115"/>
      <c r="B30" s="116" t="s">
        <v>41</v>
      </c>
      <c r="C30" s="117">
        <f>C20+C29</f>
        <v>4423.18</v>
      </c>
      <c r="D30" s="117">
        <f>D20+D29</f>
        <v>4423.18</v>
      </c>
      <c r="E30" s="183">
        <f>E20+E29</f>
        <v>0</v>
      </c>
      <c r="F30" s="183">
        <f>F20+F29</f>
        <v>0</v>
      </c>
      <c r="G30" s="183">
        <f>G20+G29</f>
        <v>0</v>
      </c>
    </row>
    <row r="31" spans="1:7" ht="35.25" customHeight="1">
      <c r="A31" s="359" t="s">
        <v>214</v>
      </c>
      <c r="B31" s="359"/>
      <c r="C31" s="359"/>
      <c r="D31" s="359"/>
      <c r="E31" s="359"/>
      <c r="F31" s="359"/>
      <c r="G31" s="359"/>
    </row>
    <row r="32" spans="1:7" ht="15.75" customHeight="1" hidden="1">
      <c r="A32" s="360"/>
      <c r="B32" s="360"/>
      <c r="C32" s="360"/>
      <c r="D32" s="360"/>
      <c r="E32" s="360"/>
      <c r="F32" s="360"/>
      <c r="G32" s="360"/>
    </row>
    <row r="33" spans="1:7" ht="15.75" customHeight="1" hidden="1">
      <c r="A33" s="360"/>
      <c r="B33" s="360"/>
      <c r="C33" s="360"/>
      <c r="D33" s="360"/>
      <c r="E33" s="360"/>
      <c r="F33" s="360"/>
      <c r="G33" s="360"/>
    </row>
    <row r="34" spans="1:7" ht="15.75" customHeight="1">
      <c r="A34" s="5"/>
      <c r="B34" s="5"/>
      <c r="C34" s="7" t="s">
        <v>21</v>
      </c>
      <c r="D34" s="8"/>
      <c r="E34" s="346" t="s">
        <v>58</v>
      </c>
      <c r="F34" s="346"/>
      <c r="G34" s="8"/>
    </row>
    <row r="35" spans="1:7" ht="9" customHeight="1">
      <c r="A35" s="347"/>
      <c r="B35" s="347"/>
      <c r="C35" s="348"/>
      <c r="D35" s="348"/>
      <c r="E35" s="4"/>
      <c r="F35" s="4"/>
      <c r="G35" s="11"/>
    </row>
    <row r="36" spans="1:7" ht="21.75" customHeight="1">
      <c r="A36" s="344" t="s">
        <v>171</v>
      </c>
      <c r="B36" s="344"/>
      <c r="C36" s="344"/>
      <c r="D36" s="344"/>
      <c r="E36" s="344"/>
      <c r="F36" s="344"/>
      <c r="G36" s="344"/>
    </row>
    <row r="37" spans="2:7" ht="15.75" customHeight="1">
      <c r="B37" s="3"/>
      <c r="C37" s="9" t="s">
        <v>21</v>
      </c>
      <c r="D37" s="9"/>
      <c r="E37" s="346" t="s">
        <v>58</v>
      </c>
      <c r="F37" s="346"/>
      <c r="G37" s="4"/>
    </row>
    <row r="38" spans="3:7" ht="13.5" customHeight="1">
      <c r="C38" s="4"/>
      <c r="D38" s="4"/>
      <c r="E38" s="4"/>
      <c r="F38" s="4"/>
      <c r="G38" s="4"/>
    </row>
    <row r="39" spans="1:7" ht="22.5" customHeight="1">
      <c r="A39" s="344" t="s">
        <v>62</v>
      </c>
      <c r="B39" s="344"/>
      <c r="C39" s="344"/>
      <c r="D39" s="344"/>
      <c r="E39" s="344"/>
      <c r="F39" s="344"/>
      <c r="G39" s="344"/>
    </row>
    <row r="40" spans="1:7" ht="15.75" customHeight="1">
      <c r="A40" s="345" t="s">
        <v>42</v>
      </c>
      <c r="B40" s="345"/>
      <c r="C40" s="10" t="s">
        <v>21</v>
      </c>
      <c r="D40" s="10"/>
      <c r="E40" s="346" t="s">
        <v>58</v>
      </c>
      <c r="F40" s="346"/>
      <c r="G40" s="4"/>
    </row>
  </sheetData>
  <sheetProtection/>
  <mergeCells count="26">
    <mergeCell ref="F1:G1"/>
    <mergeCell ref="A2:G2"/>
    <mergeCell ref="A3:G3"/>
    <mergeCell ref="A5:A8"/>
    <mergeCell ref="B5:B8"/>
    <mergeCell ref="C5:G5"/>
    <mergeCell ref="C6:C8"/>
    <mergeCell ref="D6:G6"/>
    <mergeCell ref="D7:D8"/>
    <mergeCell ref="E7:E8"/>
    <mergeCell ref="F7:F8"/>
    <mergeCell ref="G7:G8"/>
    <mergeCell ref="A4:G4"/>
    <mergeCell ref="B10:G10"/>
    <mergeCell ref="A11:G11"/>
    <mergeCell ref="B21:G21"/>
    <mergeCell ref="A22:G22"/>
    <mergeCell ref="A31:G33"/>
    <mergeCell ref="A39:G39"/>
    <mergeCell ref="A40:B40"/>
    <mergeCell ref="E40:F40"/>
    <mergeCell ref="E34:F34"/>
    <mergeCell ref="A35:B35"/>
    <mergeCell ref="C35:D35"/>
    <mergeCell ref="A36:G36"/>
    <mergeCell ref="E37:F37"/>
  </mergeCells>
  <printOptions horizontalCentered="1"/>
  <pageMargins left="0.3937007874015748" right="0.1968503937007874" top="0.15748031496062992" bottom="0" header="0.1968503937007874" footer="0.196850393700787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6:I28"/>
  <sheetViews>
    <sheetView zoomScalePageLayoutView="0" workbookViewId="0" topLeftCell="A7">
      <selection activeCell="H27" sqref="H27"/>
    </sheetView>
  </sheetViews>
  <sheetFormatPr defaultColWidth="9.00390625" defaultRowHeight="12.75"/>
  <sheetData>
    <row r="26" spans="8:9" ht="12.75">
      <c r="H26">
        <f>(1000*14*4836500/(102*3600*0.57*0.95)-1000*14*4836500/(102*3600*0.83*0.95))*2.8838*1.2</f>
        <v>369147.33158549893</v>
      </c>
      <c r="I26">
        <f>H26/1000</f>
        <v>369.14733158549893</v>
      </c>
    </row>
    <row r="27" ht="12.75">
      <c r="H27">
        <f>H26/2.8838</f>
        <v>128007.25833466223</v>
      </c>
    </row>
    <row r="28" ht="12.75">
      <c r="H28">
        <f>H27/1000</f>
        <v>128.00725833466223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Настя</cp:lastModifiedBy>
  <cp:lastPrinted>2019-10-16T07:56:35Z</cp:lastPrinted>
  <dcterms:created xsi:type="dcterms:W3CDTF">2011-09-13T12:33:42Z</dcterms:created>
  <dcterms:modified xsi:type="dcterms:W3CDTF">2019-10-18T07:00:05Z</dcterms:modified>
  <cp:category/>
  <cp:version/>
  <cp:contentType/>
  <cp:contentStatus/>
</cp:coreProperties>
</file>