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11445" tabRatio="599" activeTab="0"/>
  </bookViews>
  <sheets>
    <sheet name="Лист1" sheetId="1" r:id="rId1"/>
    <sheet name="кек" sheetId="2" state="hidden" r:id="rId2"/>
  </sheets>
  <definedNames>
    <definedName name="_xlnm.Print_Area" localSheetId="0">'Лист1'!$A$1:$L$125</definedName>
  </definedNames>
  <calcPr fullCalcOnLoad="1"/>
</workbook>
</file>

<file path=xl/sharedStrings.xml><?xml version="1.0" encoding="utf-8"?>
<sst xmlns="http://schemas.openxmlformats.org/spreadsheetml/2006/main" count="179" uniqueCount="166">
  <si>
    <t>Найменування показників</t>
  </si>
  <si>
    <t>Загальний фонд</t>
  </si>
  <si>
    <t>Спеціальний фонд</t>
  </si>
  <si>
    <t>Всього обласний бюджет</t>
  </si>
  <si>
    <t>ДОХОДИ</t>
  </si>
  <si>
    <t xml:space="preserve"> Плата за землю</t>
  </si>
  <si>
    <t>Надходження відрахувань та збору на будівництво, реконстукцію, ремонт і утримання автомобільних доріг загального користування</t>
  </si>
  <si>
    <t>Інші фонди</t>
  </si>
  <si>
    <t>Разом доходів</t>
  </si>
  <si>
    <t>Перевищення доходів над видатками</t>
  </si>
  <si>
    <t>Цільові фонди</t>
  </si>
  <si>
    <t>у %% до плану</t>
  </si>
  <si>
    <t>план на 2005 рік з урахуванням внесених змін</t>
  </si>
  <si>
    <t>виконано за 2005 рік</t>
  </si>
  <si>
    <t>Додаткова дотація  з Державного бюджету на зменшення фактичних диспропорцій між місцевими бюджетами через нерівномірність мережі бюджетних установ</t>
  </si>
  <si>
    <t>Додаткова дотація з державного бюджету місцевим бюджетам  для поетапного запровадження умов оплати праці працівників бюджетної сфери на основі Єдиної тарифної сітки та забезпечення видатків на  оплату праці</t>
  </si>
  <si>
    <r>
      <t xml:space="preserve">Аналіз видатків загального фонду </t>
    </r>
    <r>
      <rPr>
        <b/>
        <sz val="12"/>
        <color indexed="56"/>
        <rFont val="Arial Cyr"/>
        <family val="2"/>
      </rPr>
      <t>обласного бюджету</t>
    </r>
    <r>
      <rPr>
        <b/>
        <sz val="12"/>
        <rFont val="Arial Cyr"/>
        <family val="2"/>
      </rPr>
      <t xml:space="preserve"> за економічною класифікацією за  2005 рік</t>
    </r>
  </si>
  <si>
    <t>тис.грн.</t>
  </si>
  <si>
    <t>Поточні видатки</t>
  </si>
  <si>
    <t>Видатки на товари та послуги</t>
  </si>
  <si>
    <t>Оплата праці працівників бюджетних установ</t>
  </si>
  <si>
    <t>Нарахування на заробітну плату</t>
  </si>
  <si>
    <t>Придбання предметів постачання і матеріалів</t>
  </si>
  <si>
    <t xml:space="preserve"> у тому числі</t>
  </si>
  <si>
    <t>медикаменти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</si>
  <si>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</si>
  <si>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</si>
  <si>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</si>
  <si>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</si>
  <si>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</si>
  <si>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</si>
  <si>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</si>
  <si>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</si>
  <si>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>Оплата інших видів енергоносіїв</t>
  </si>
  <si>
    <t>Дослідження і розробки,державні програми</t>
  </si>
  <si>
    <t xml:space="preserve">Виплата процентів </t>
  </si>
  <si>
    <t>Субсидії та поточні трансфертні виплати</t>
  </si>
  <si>
    <t>з них:Трансферти підприємствам</t>
  </si>
  <si>
    <t>Трансферти органам держуправління інших рівнів</t>
  </si>
  <si>
    <t>Трансферти населенню</t>
  </si>
  <si>
    <t>Капітальні видатки</t>
  </si>
  <si>
    <t>Придбання основного капіталу</t>
  </si>
  <si>
    <t>Придбання обладнання</t>
  </si>
  <si>
    <t>Капітальне будівництво</t>
  </si>
  <si>
    <t>Капітальний ремонт</t>
  </si>
  <si>
    <t>Реконструкція та реставрація</t>
  </si>
  <si>
    <t>Придбання землі та нематеріальних активів</t>
  </si>
  <si>
    <t>Капітальні трансферти</t>
  </si>
  <si>
    <t>Нерозподілені видатки</t>
  </si>
  <si>
    <t>Кредитування з вирахуванням погашення</t>
  </si>
  <si>
    <t>Всього видатків</t>
  </si>
  <si>
    <t>у % до плану</t>
  </si>
  <si>
    <t>грн.</t>
  </si>
  <si>
    <t>Дотаціі</t>
  </si>
  <si>
    <t>Додаток</t>
  </si>
  <si>
    <t>РАЗОМ</t>
  </si>
  <si>
    <t xml:space="preserve">Надходження від відчуження майна, що знаходиться у комунальній власності </t>
  </si>
  <si>
    <t>Податок на прибуток підприємств коммунальної власності</t>
  </si>
  <si>
    <t>Надходження коштів від реалізації безхазяйного майна</t>
  </si>
  <si>
    <t>Надходження коштів від Державного фонду дорогоцінних металів</t>
  </si>
  <si>
    <t xml:space="preserve">Надходження від продажу земельних ділянок </t>
  </si>
  <si>
    <t>у % до річного плану</t>
  </si>
  <si>
    <t>Збір за першу реєстрацію транспортних засобів</t>
  </si>
  <si>
    <t>ДЖЕРЕЛА ФІНАНСУВАННЯ</t>
  </si>
  <si>
    <t>Кошти, що передаються із загального фонду бюджету до бюджету розвитку ( спеціального фонду)</t>
  </si>
  <si>
    <t>план на 2012р. з урахуванням внесених змін</t>
  </si>
  <si>
    <t>Податок на доходи фізичних осіб</t>
  </si>
  <si>
    <t>Податок з власників транспортних засобів</t>
  </si>
  <si>
    <t>Цільові фонди, утворені органами місцевого самоврядування</t>
  </si>
  <si>
    <t>Всього без урахування трансфертів</t>
  </si>
  <si>
    <t>план на  1 квартал  2012р. з урахуванням внесених змін</t>
  </si>
  <si>
    <t xml:space="preserve">виконано за 1 квартал   2012р.  </t>
  </si>
  <si>
    <t xml:space="preserve">виконано за 1 квартал  2012р.  </t>
  </si>
  <si>
    <t>до рішення виконавчого комітету</t>
  </si>
  <si>
    <t>ККД</t>
  </si>
  <si>
    <t>у %% до</t>
  </si>
  <si>
    <t>Податкові надходження</t>
  </si>
  <si>
    <t>Податки на доходи, податки на прибуток,     податки на збільшення ринкової вартості</t>
  </si>
  <si>
    <t>Податки на власність</t>
  </si>
  <si>
    <t>Збори та плата за спеціальне використання природних ресурсів </t>
  </si>
  <si>
    <t>Місцеві податки і збори</t>
  </si>
  <si>
    <t>Місцеві податки і збори, нараховані до 1 січня 2011 року</t>
  </si>
  <si>
    <t>в т.ч. єдиний податок</t>
  </si>
  <si>
    <t>Інші податки та збори </t>
  </si>
  <si>
    <t xml:space="preserve">Екологічний податок  </t>
  </si>
  <si>
    <t>Збір за забруднення навколишнього природного середовища  </t>
  </si>
  <si>
    <t>Неподаткові надходження</t>
  </si>
  <si>
    <t>Доходи від власності та підприємницької діяльності  </t>
  </si>
  <si>
    <t>Адміністративні збори та платежі, доходи від некомерційної господарської діяльності </t>
  </si>
  <si>
    <t>Реєстраційний збір за проведення державної реєстрації юридичних осіб та фізичних осіб - підприємців </t>
  </si>
  <si>
    <t>Державне мито  </t>
  </si>
  <si>
    <t>Інші неподаткові надходження  </t>
  </si>
  <si>
    <t>Доходи від операцій з капіталом</t>
  </si>
  <si>
    <t>Власні надходження бюджетних установ  </t>
  </si>
  <si>
    <t>Дотації вирівнювання з державного бюджету місцевим бюджетам  </t>
  </si>
  <si>
    <t>Додаткова дотація з державного бюджету на вирівнювання фінансової забезпеченості місцевих бюджетів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</si>
  <si>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</si>
  <si>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</si>
  <si>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</si>
  <si>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</si>
  <si>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</si>
  <si>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</si>
  <si>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</si>
  <si>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</si>
  <si>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</si>
  <si>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</si>
  <si>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</si>
  <si>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</si>
  <si>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</si>
  <si>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</si>
  <si>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</si>
  <si>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</si>
  <si>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</t>
  </si>
  <si>
    <t>Державне управління</t>
  </si>
  <si>
    <t>Освіта</t>
  </si>
  <si>
    <t>Охорона здоров`я</t>
  </si>
  <si>
    <t>Соціальний захист та соціальне забезпечення</t>
  </si>
  <si>
    <t>Житлово-комунальне господарство</t>
  </si>
  <si>
    <t>Житлово-експлуатаційне господарство</t>
  </si>
  <si>
    <t>Кап.ремонт жилфонда місцевих органів влади</t>
  </si>
  <si>
    <t>Дотацiя житлово-комунальному господарству</t>
  </si>
  <si>
    <t>Водопровідно-каналізаційне господарство</t>
  </si>
  <si>
    <t>Теплові мережі</t>
  </si>
  <si>
    <t>Благоустрій міст, сіл, селищ</t>
  </si>
  <si>
    <t>Підприємства і організації побутового обслуговування, що входять до комунальної власності</t>
  </si>
  <si>
    <t>Погашення заборгованості на теплову енергоію, що вироблялася, транспортувалася та постачалася населенню, яка виникла в звязку з невідповідністю фактичної вартості теплової енергії тарифам, що затверджувалися обо погоджувалися органами державної влади чи органами місцевого самоврядування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</si>
  <si>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</t>
  </si>
  <si>
    <t>Культура і мистецтво</t>
  </si>
  <si>
    <t>Засоби масової інформації</t>
  </si>
  <si>
    <t>Фізична культура і спорт</t>
  </si>
  <si>
    <t>Будівництво</t>
  </si>
  <si>
    <t>Капiтальнi вкладення</t>
  </si>
  <si>
    <t>Транспорт,  дорожнє господарство, зв`язок, телекомунікації та інформатика</t>
  </si>
  <si>
    <t>Компенсаційні  виплати на пільговий проїзд автомобільним транспортом окремим категоріям громадян</t>
  </si>
  <si>
    <t>Компенсаційні виплати за пільговий проїзд у залізничному транспорті окремим категоріям громадян</t>
  </si>
  <si>
    <t>Компенсаційні виплати на пільговий проїзд електро-транспортом окремим категоріям громадян</t>
  </si>
  <si>
    <t>Інші заходи у сфері електротранспорту</t>
  </si>
  <si>
    <t>Видатки на проведення робіт, пов'язаних із будівництвом, реконструкцією, ремонтом та утриманням автодоріг</t>
  </si>
  <si>
    <t>Інщі послуги, пов"язані з економічною діяльністю</t>
  </si>
  <si>
    <t>Підтримка малого і середнього підприємництва</t>
  </si>
  <si>
    <t>Охорона навколишнього природного середовища та ядерна безпека</t>
  </si>
  <si>
    <t>Охорона та раціональне використання природних ресурсів</t>
  </si>
  <si>
    <t>Ліквідація іншого забруднення навколишнього природного середовища</t>
  </si>
  <si>
    <t>Інша діяльність у сфері охорони навколишнього природного середовища</t>
  </si>
  <si>
    <t>Інші  природоохоронні заходи</t>
  </si>
  <si>
    <t>Видатки, не віднесені до основних груп</t>
  </si>
  <si>
    <t>Разом видатків</t>
  </si>
  <si>
    <t>ВИДАТКИ</t>
  </si>
  <si>
    <r>
      <t xml:space="preserve">   про виконання міського бюджету м. Лисичанська за </t>
    </r>
    <r>
      <rPr>
        <b/>
        <sz val="14"/>
        <rFont val="Arial"/>
        <family val="2"/>
      </rPr>
      <t>І</t>
    </r>
    <r>
      <rPr>
        <b/>
        <sz val="10.5"/>
        <rFont val="Arial Cyr"/>
        <family val="2"/>
      </rPr>
      <t xml:space="preserve"> </t>
    </r>
    <r>
      <rPr>
        <b/>
        <sz val="14"/>
        <rFont val="Arial Cyr"/>
        <family val="0"/>
      </rPr>
      <t>квартал</t>
    </r>
    <r>
      <rPr>
        <b/>
        <sz val="10.5"/>
        <rFont val="Arial Cyr"/>
        <family val="2"/>
      </rPr>
      <t xml:space="preserve"> </t>
    </r>
    <r>
      <rPr>
        <b/>
        <sz val="14"/>
        <rFont val="Arial Cyr"/>
        <family val="2"/>
      </rPr>
      <t xml:space="preserve"> 2013 року.</t>
    </r>
  </si>
  <si>
    <t>Виконано          за 1 квартал 2012 року</t>
  </si>
  <si>
    <t>План                           на 1 квартал  2013 р. з урахуванням внесених змін</t>
  </si>
  <si>
    <t xml:space="preserve">Виконано за 1 квартал 2013 року  </t>
  </si>
  <si>
    <t>виконання  2012року</t>
  </si>
  <si>
    <t>плану на 1 кв. 2013 рік</t>
  </si>
  <si>
    <t>виконан-ня  1 кв. 2012року</t>
  </si>
  <si>
    <t>План на 2013р. з урахуванням внесених змін</t>
  </si>
  <si>
    <t xml:space="preserve">Виконано за 1 квартал  2013 року  </t>
  </si>
  <si>
    <t>плану на  2013 рік</t>
  </si>
  <si>
    <t>Виконано                  за 1 квартал 2012 рік</t>
  </si>
  <si>
    <t>Землеустрій</t>
  </si>
  <si>
    <t>А.Л.Шальнєв</t>
  </si>
  <si>
    <t>Інформація</t>
  </si>
  <si>
    <t xml:space="preserve">Начальник фінансового управління     </t>
  </si>
  <si>
    <t>М.Г.Солодовник</t>
  </si>
  <si>
    <t xml:space="preserve">Перший заступник міського голови                                                                                        </t>
  </si>
  <si>
    <t>від "07" 05. 2013 р.   № 204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</si>
</sst>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#,##0.000_ ;[Red]\-#,##0.000\ "/>
    <numFmt numFmtId="174" formatCode="#,##0.0_ ;[Red]\-#,##0.0\ "/>
    <numFmt numFmtId="175" formatCode="#,##0.00_ ;[Red]\-#,##0.00\ "/>
    <numFmt numFmtId="176" formatCode="#,##0.000"/>
    <numFmt numFmtId="177" formatCode="#,##0_ ;[Red]\-#,##0\ "/>
    <numFmt numFmtId="178" formatCode="#,##0.0000"/>
    <numFmt numFmtId="179" formatCode="#,##0.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0.00"/>
    <numFmt numFmtId="186" formatCode="0.000000"/>
    <numFmt numFmtId="187" formatCode="0.00000"/>
    <numFmt numFmtId="188" formatCode="0.0000"/>
    <numFmt numFmtId="189" formatCode="0.0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10"/>
      <name val="Arial CE"/>
      <family val="2"/>
    </font>
    <font>
      <b/>
      <sz val="12"/>
      <name val="Arial Cyr"/>
      <family val="2"/>
    </font>
    <font>
      <b/>
      <sz val="12"/>
      <color indexed="56"/>
      <name val="Arial Cyr"/>
      <family val="2"/>
    </font>
    <font>
      <sz val="10"/>
      <color indexed="8"/>
      <name val="Arial Cyr"/>
      <family val="2"/>
    </font>
    <font>
      <sz val="8"/>
      <color indexed="8"/>
      <name val="Courie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2"/>
      <name val="Arial Cyr"/>
      <family val="0"/>
    </font>
    <font>
      <sz val="12"/>
      <name val="Arial Cyr"/>
      <family val="0"/>
    </font>
    <font>
      <b/>
      <sz val="12"/>
      <color indexed="18"/>
      <name val="Arial Cyr"/>
      <family val="0"/>
    </font>
    <font>
      <b/>
      <sz val="14"/>
      <name val="Arial Cyr"/>
      <family val="2"/>
    </font>
    <font>
      <b/>
      <sz val="12"/>
      <color indexed="12"/>
      <name val="Arial Cyr"/>
      <family val="0"/>
    </font>
    <font>
      <sz val="14"/>
      <name val="Arial Cyr"/>
      <family val="0"/>
    </font>
    <font>
      <b/>
      <sz val="14"/>
      <name val="Arial"/>
      <family val="2"/>
    </font>
    <font>
      <b/>
      <sz val="10.5"/>
      <name val="Arial Cyr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74" fontId="0" fillId="0" borderId="0" xfId="0" applyNumberForma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7" fillId="0" borderId="5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6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9" fillId="0" borderId="7" xfId="0" applyFont="1" applyBorder="1" applyAlignment="1">
      <alignment/>
    </xf>
    <xf numFmtId="0" fontId="9" fillId="0" borderId="7" xfId="0" applyFont="1" applyBorder="1" applyAlignment="1" applyProtection="1">
      <alignment vertical="top" wrapText="1"/>
      <protection/>
    </xf>
    <xf numFmtId="0" fontId="11" fillId="0" borderId="7" xfId="0" applyFont="1" applyBorder="1" applyAlignment="1">
      <alignment/>
    </xf>
    <xf numFmtId="0" fontId="11" fillId="0" borderId="8" xfId="0" applyFont="1" applyBorder="1" applyAlignment="1" applyProtection="1">
      <alignment vertical="top" wrapText="1"/>
      <protection/>
    </xf>
    <xf numFmtId="0" fontId="11" fillId="0" borderId="7" xfId="0" applyFont="1" applyBorder="1" applyAlignment="1" applyProtection="1">
      <alignment vertical="top" wrapText="1"/>
      <protection/>
    </xf>
    <xf numFmtId="0" fontId="10" fillId="0" borderId="7" xfId="0" applyFont="1" applyBorder="1" applyAlignment="1">
      <alignment/>
    </xf>
    <xf numFmtId="0" fontId="10" fillId="0" borderId="7" xfId="0" applyFont="1" applyBorder="1" applyAlignment="1" applyProtection="1">
      <alignment vertical="top" wrapText="1"/>
      <protection/>
    </xf>
    <xf numFmtId="0" fontId="10" fillId="0" borderId="1" xfId="0" applyFont="1" applyBorder="1" applyAlignment="1">
      <alignment/>
    </xf>
    <xf numFmtId="0" fontId="10" fillId="0" borderId="1" xfId="0" applyFont="1" applyBorder="1" applyAlignment="1" applyProtection="1">
      <alignment vertical="top" wrapText="1"/>
      <protection/>
    </xf>
    <xf numFmtId="174" fontId="10" fillId="0" borderId="1" xfId="0" applyNumberFormat="1" applyFont="1" applyBorder="1" applyAlignment="1" applyProtection="1">
      <alignment/>
      <protection/>
    </xf>
    <xf numFmtId="0" fontId="9" fillId="0" borderId="9" xfId="0" applyFont="1" applyBorder="1" applyAlignment="1">
      <alignment/>
    </xf>
    <xf numFmtId="0" fontId="9" fillId="0" borderId="9" xfId="0" applyFont="1" applyBorder="1" applyAlignment="1" applyProtection="1">
      <alignment vertical="top" wrapText="1"/>
      <protection/>
    </xf>
    <xf numFmtId="174" fontId="10" fillId="0" borderId="10" xfId="0" applyNumberFormat="1" applyFont="1" applyBorder="1" applyAlignment="1" applyProtection="1">
      <alignment/>
      <protection/>
    </xf>
    <xf numFmtId="174" fontId="9" fillId="0" borderId="11" xfId="0" applyNumberFormat="1" applyFont="1" applyBorder="1" applyAlignment="1" applyProtection="1">
      <alignment/>
      <protection/>
    </xf>
    <xf numFmtId="174" fontId="11" fillId="0" borderId="11" xfId="0" applyNumberFormat="1" applyFont="1" applyBorder="1" applyAlignment="1" applyProtection="1">
      <alignment/>
      <protection/>
    </xf>
    <xf numFmtId="174" fontId="9" fillId="0" borderId="11" xfId="0" applyNumberFormat="1" applyFont="1" applyBorder="1" applyAlignment="1">
      <alignment/>
    </xf>
    <xf numFmtId="174" fontId="11" fillId="0" borderId="11" xfId="0" applyNumberFormat="1" applyFont="1" applyBorder="1" applyAlignment="1">
      <alignment/>
    </xf>
    <xf numFmtId="174" fontId="9" fillId="0" borderId="11" xfId="0" applyNumberFormat="1" applyFont="1" applyBorder="1" applyAlignment="1" applyProtection="1">
      <alignment wrapText="1"/>
      <protection/>
    </xf>
    <xf numFmtId="174" fontId="9" fillId="0" borderId="12" xfId="0" applyNumberFormat="1" applyFont="1" applyBorder="1" applyAlignment="1" applyProtection="1">
      <alignment wrapText="1"/>
      <protection/>
    </xf>
    <xf numFmtId="174" fontId="10" fillId="0" borderId="13" xfId="0" applyNumberFormat="1" applyFont="1" applyBorder="1" applyAlignment="1" applyProtection="1">
      <alignment/>
      <protection/>
    </xf>
    <xf numFmtId="174" fontId="10" fillId="0" borderId="14" xfId="0" applyNumberFormat="1" applyFont="1" applyBorder="1" applyAlignment="1" applyProtection="1">
      <alignment/>
      <protection/>
    </xf>
    <xf numFmtId="174" fontId="9" fillId="0" borderId="15" xfId="0" applyNumberFormat="1" applyFont="1" applyBorder="1" applyAlignment="1" applyProtection="1">
      <alignment/>
      <protection/>
    </xf>
    <xf numFmtId="174" fontId="9" fillId="0" borderId="16" xfId="0" applyNumberFormat="1" applyFont="1" applyBorder="1" applyAlignment="1" applyProtection="1">
      <alignment/>
      <protection/>
    </xf>
    <xf numFmtId="174" fontId="9" fillId="0" borderId="15" xfId="0" applyNumberFormat="1" applyFont="1" applyBorder="1" applyAlignment="1" applyProtection="1">
      <alignment wrapText="1"/>
      <protection/>
    </xf>
    <xf numFmtId="174" fontId="9" fillId="0" borderId="16" xfId="0" applyNumberFormat="1" applyFont="1" applyBorder="1" applyAlignment="1" applyProtection="1">
      <alignment wrapText="1"/>
      <protection/>
    </xf>
    <xf numFmtId="174" fontId="11" fillId="0" borderId="15" xfId="0" applyNumberFormat="1" applyFont="1" applyBorder="1" applyAlignment="1" applyProtection="1">
      <alignment wrapText="1"/>
      <protection/>
    </xf>
    <xf numFmtId="174" fontId="11" fillId="0" borderId="11" xfId="0" applyNumberFormat="1" applyFont="1" applyBorder="1" applyAlignment="1" applyProtection="1">
      <alignment wrapText="1"/>
      <protection/>
    </xf>
    <xf numFmtId="174" fontId="11" fillId="0" borderId="16" xfId="0" applyNumberFormat="1" applyFont="1" applyBorder="1" applyAlignment="1" applyProtection="1">
      <alignment wrapText="1"/>
      <protection/>
    </xf>
    <xf numFmtId="174" fontId="9" fillId="0" borderId="15" xfId="0" applyNumberFormat="1" applyFont="1" applyBorder="1" applyAlignment="1">
      <alignment/>
    </xf>
    <xf numFmtId="174" fontId="9" fillId="0" borderId="16" xfId="0" applyNumberFormat="1" applyFont="1" applyBorder="1" applyAlignment="1">
      <alignment/>
    </xf>
    <xf numFmtId="174" fontId="10" fillId="0" borderId="15" xfId="0" applyNumberFormat="1" applyFont="1" applyBorder="1" applyAlignment="1" applyProtection="1">
      <alignment wrapText="1"/>
      <protection/>
    </xf>
    <xf numFmtId="174" fontId="10" fillId="0" borderId="11" xfId="0" applyNumberFormat="1" applyFont="1" applyBorder="1" applyAlignment="1" applyProtection="1">
      <alignment wrapText="1"/>
      <protection/>
    </xf>
    <xf numFmtId="174" fontId="10" fillId="0" borderId="16" xfId="0" applyNumberFormat="1" applyFont="1" applyBorder="1" applyAlignment="1" applyProtection="1">
      <alignment wrapText="1"/>
      <protection/>
    </xf>
    <xf numFmtId="174" fontId="9" fillId="0" borderId="17" xfId="0" applyNumberFormat="1" applyFont="1" applyBorder="1" applyAlignment="1" applyProtection="1">
      <alignment wrapText="1"/>
      <protection/>
    </xf>
    <xf numFmtId="174" fontId="9" fillId="0" borderId="18" xfId="0" applyNumberFormat="1" applyFont="1" applyBorder="1" applyAlignment="1" applyProtection="1">
      <alignment wrapText="1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4" fontId="3" fillId="0" borderId="0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21" xfId="0" applyFont="1" applyBorder="1" applyAlignment="1">
      <alignment/>
    </xf>
    <xf numFmtId="189" fontId="15" fillId="0" borderId="21" xfId="0" applyNumberFormat="1" applyFont="1" applyBorder="1" applyAlignment="1">
      <alignment/>
    </xf>
    <xf numFmtId="0" fontId="5" fillId="0" borderId="21" xfId="0" applyFont="1" applyBorder="1" applyAlignment="1">
      <alignment vertical="top"/>
    </xf>
    <xf numFmtId="0" fontId="5" fillId="0" borderId="21" xfId="0" applyFont="1" applyBorder="1" applyAlignment="1">
      <alignment vertical="top" wrapText="1"/>
    </xf>
    <xf numFmtId="4" fontId="5" fillId="0" borderId="21" xfId="0" applyNumberFormat="1" applyFont="1" applyBorder="1" applyAlignment="1">
      <alignment vertical="top" wrapText="1"/>
    </xf>
    <xf numFmtId="189" fontId="5" fillId="0" borderId="21" xfId="0" applyNumberFormat="1" applyFont="1" applyBorder="1" applyAlignment="1">
      <alignment vertical="top" wrapText="1"/>
    </xf>
    <xf numFmtId="189" fontId="5" fillId="0" borderId="22" xfId="0" applyNumberFormat="1" applyFont="1" applyBorder="1" applyAlignment="1">
      <alignment vertical="top" wrapText="1"/>
    </xf>
    <xf numFmtId="0" fontId="15" fillId="0" borderId="23" xfId="0" applyFont="1" applyBorder="1" applyAlignment="1">
      <alignment vertical="top"/>
    </xf>
    <xf numFmtId="0" fontId="15" fillId="0" borderId="23" xfId="0" applyFont="1" applyBorder="1" applyAlignment="1">
      <alignment vertical="top" wrapText="1"/>
    </xf>
    <xf numFmtId="4" fontId="15" fillId="0" borderId="23" xfId="0" applyNumberFormat="1" applyFont="1" applyBorder="1" applyAlignment="1">
      <alignment vertical="top" wrapText="1"/>
    </xf>
    <xf numFmtId="4" fontId="15" fillId="0" borderId="24" xfId="0" applyNumberFormat="1" applyFont="1" applyBorder="1" applyAlignment="1">
      <alignment vertical="top" wrapText="1"/>
    </xf>
    <xf numFmtId="189" fontId="5" fillId="0" borderId="23" xfId="0" applyNumberFormat="1" applyFont="1" applyBorder="1" applyAlignment="1">
      <alignment vertical="top" wrapText="1"/>
    </xf>
    <xf numFmtId="4" fontId="15" fillId="0" borderId="25" xfId="0" applyNumberFormat="1" applyFont="1" applyBorder="1" applyAlignment="1">
      <alignment vertical="top" wrapText="1"/>
    </xf>
    <xf numFmtId="189" fontId="5" fillId="0" borderId="26" xfId="0" applyNumberFormat="1" applyFont="1" applyBorder="1" applyAlignment="1">
      <alignment vertical="top" wrapText="1"/>
    </xf>
    <xf numFmtId="0" fontId="15" fillId="0" borderId="27" xfId="0" applyFont="1" applyBorder="1" applyAlignment="1">
      <alignment vertical="top"/>
    </xf>
    <xf numFmtId="0" fontId="15" fillId="0" borderId="27" xfId="0" applyFont="1" applyBorder="1" applyAlignment="1">
      <alignment vertical="top" wrapText="1"/>
    </xf>
    <xf numFmtId="4" fontId="15" fillId="0" borderId="27" xfId="0" applyNumberFormat="1" applyFont="1" applyBorder="1" applyAlignment="1">
      <alignment vertical="top" wrapText="1"/>
    </xf>
    <xf numFmtId="4" fontId="15" fillId="0" borderId="28" xfId="0" applyNumberFormat="1" applyFont="1" applyBorder="1" applyAlignment="1">
      <alignment vertical="top" wrapText="1"/>
    </xf>
    <xf numFmtId="189" fontId="5" fillId="0" borderId="29" xfId="0" applyNumberFormat="1" applyFont="1" applyBorder="1" applyAlignment="1">
      <alignment vertical="top" wrapText="1"/>
    </xf>
    <xf numFmtId="4" fontId="15" fillId="0" borderId="30" xfId="0" applyNumberFormat="1" applyFont="1" applyBorder="1" applyAlignment="1">
      <alignment vertical="top" wrapText="1"/>
    </xf>
    <xf numFmtId="189" fontId="5" fillId="0" borderId="31" xfId="0" applyNumberFormat="1" applyFont="1" applyBorder="1" applyAlignment="1">
      <alignment vertical="top" wrapText="1"/>
    </xf>
    <xf numFmtId="189" fontId="15" fillId="0" borderId="26" xfId="0" applyNumberFormat="1" applyFont="1" applyBorder="1" applyAlignment="1">
      <alignment vertical="top" wrapText="1"/>
    </xf>
    <xf numFmtId="189" fontId="15" fillId="0" borderId="29" xfId="0" applyNumberFormat="1" applyFont="1" applyBorder="1" applyAlignment="1">
      <alignment vertical="top" wrapText="1"/>
    </xf>
    <xf numFmtId="189" fontId="5" fillId="0" borderId="20" xfId="0" applyNumberFormat="1" applyFont="1" applyBorder="1" applyAlignment="1">
      <alignment vertical="top" wrapText="1"/>
    </xf>
    <xf numFmtId="0" fontId="15" fillId="0" borderId="31" xfId="0" applyFont="1" applyBorder="1" applyAlignment="1">
      <alignment vertical="top"/>
    </xf>
    <xf numFmtId="0" fontId="15" fillId="0" borderId="31" xfId="0" applyFont="1" applyBorder="1" applyAlignment="1">
      <alignment vertical="top" wrapText="1"/>
    </xf>
    <xf numFmtId="4" fontId="15" fillId="0" borderId="31" xfId="0" applyNumberFormat="1" applyFont="1" applyBorder="1" applyAlignment="1">
      <alignment vertical="top" wrapText="1"/>
    </xf>
    <xf numFmtId="4" fontId="15" fillId="0" borderId="21" xfId="0" applyNumberFormat="1" applyFont="1" applyBorder="1" applyAlignment="1">
      <alignment vertical="top" wrapText="1"/>
    </xf>
    <xf numFmtId="4" fontId="15" fillId="0" borderId="32" xfId="0" applyNumberFormat="1" applyFont="1" applyBorder="1" applyAlignment="1">
      <alignment vertical="top" wrapText="1"/>
    </xf>
    <xf numFmtId="189" fontId="15" fillId="0" borderId="33" xfId="0" applyNumberFormat="1" applyFont="1" applyBorder="1" applyAlignment="1">
      <alignment vertical="top" wrapText="1"/>
    </xf>
    <xf numFmtId="189" fontId="15" fillId="0" borderId="21" xfId="0" applyNumberFormat="1" applyFont="1" applyBorder="1" applyAlignment="1">
      <alignment vertical="top" wrapText="1"/>
    </xf>
    <xf numFmtId="0" fontId="5" fillId="0" borderId="21" xfId="0" applyFont="1" applyBorder="1" applyAlignment="1">
      <alignment/>
    </xf>
    <xf numFmtId="4" fontId="5" fillId="0" borderId="22" xfId="0" applyNumberFormat="1" applyFont="1" applyBorder="1" applyAlignment="1">
      <alignment vertical="top" wrapText="1"/>
    </xf>
    <xf numFmtId="4" fontId="15" fillId="0" borderId="26" xfId="0" applyNumberFormat="1" applyFont="1" applyBorder="1" applyAlignment="1">
      <alignment vertical="top" wrapText="1"/>
    </xf>
    <xf numFmtId="4" fontId="15" fillId="0" borderId="29" xfId="0" applyNumberFormat="1" applyFont="1" applyBorder="1" applyAlignment="1">
      <alignment vertical="top" wrapText="1"/>
    </xf>
    <xf numFmtId="0" fontId="5" fillId="0" borderId="21" xfId="0" applyFont="1" applyFill="1" applyBorder="1" applyAlignment="1">
      <alignment vertical="top"/>
    </xf>
    <xf numFmtId="4" fontId="5" fillId="0" borderId="20" xfId="0" applyNumberFormat="1" applyFont="1" applyBorder="1" applyAlignment="1">
      <alignment vertical="top" wrapText="1"/>
    </xf>
    <xf numFmtId="0" fontId="15" fillId="0" borderId="21" xfId="0" applyFont="1" applyBorder="1" applyAlignment="1">
      <alignment vertical="top"/>
    </xf>
    <xf numFmtId="0" fontId="15" fillId="0" borderId="1" xfId="0" applyFont="1" applyBorder="1" applyAlignment="1">
      <alignment wrapText="1"/>
    </xf>
    <xf numFmtId="189" fontId="15" fillId="0" borderId="23" xfId="0" applyNumberFormat="1" applyFont="1" applyBorder="1" applyAlignment="1">
      <alignment vertical="top" wrapText="1"/>
    </xf>
    <xf numFmtId="189" fontId="15" fillId="0" borderId="27" xfId="0" applyNumberFormat="1" applyFont="1" applyBorder="1" applyAlignment="1">
      <alignment vertical="top" wrapText="1"/>
    </xf>
    <xf numFmtId="0" fontId="15" fillId="0" borderId="23" xfId="0" applyFont="1" applyBorder="1" applyAlignment="1">
      <alignment wrapText="1"/>
    </xf>
    <xf numFmtId="189" fontId="15" fillId="0" borderId="34" xfId="0" applyNumberFormat="1" applyFont="1" applyBorder="1" applyAlignment="1">
      <alignment vertical="top" wrapText="1"/>
    </xf>
    <xf numFmtId="189" fontId="15" fillId="0" borderId="35" xfId="0" applyNumberFormat="1" applyFont="1" applyBorder="1" applyAlignment="1">
      <alignment vertical="top" wrapText="1"/>
    </xf>
    <xf numFmtId="0" fontId="15" fillId="0" borderId="27" xfId="0" applyFont="1" applyBorder="1" applyAlignment="1">
      <alignment/>
    </xf>
    <xf numFmtId="189" fontId="5" fillId="0" borderId="36" xfId="0" applyNumberFormat="1" applyFont="1" applyBorder="1" applyAlignment="1">
      <alignment vertical="top" wrapText="1"/>
    </xf>
    <xf numFmtId="189" fontId="5" fillId="0" borderId="37" xfId="0" applyNumberFormat="1" applyFont="1" applyBorder="1" applyAlignment="1">
      <alignment vertical="top" wrapText="1"/>
    </xf>
    <xf numFmtId="0" fontId="15" fillId="0" borderId="26" xfId="0" applyFont="1" applyBorder="1" applyAlignment="1">
      <alignment vertical="top"/>
    </xf>
    <xf numFmtId="0" fontId="15" fillId="0" borderId="25" xfId="0" applyFont="1" applyBorder="1" applyAlignment="1">
      <alignment vertical="top" wrapText="1"/>
    </xf>
    <xf numFmtId="4" fontId="15" fillId="0" borderId="5" xfId="0" applyNumberFormat="1" applyFont="1" applyBorder="1" applyAlignment="1">
      <alignment vertical="top" wrapText="1"/>
    </xf>
    <xf numFmtId="4" fontId="15" fillId="0" borderId="38" xfId="0" applyNumberFormat="1" applyFont="1" applyBorder="1" applyAlignment="1">
      <alignment vertical="top" wrapText="1"/>
    </xf>
    <xf numFmtId="0" fontId="15" fillId="0" borderId="39" xfId="0" applyFont="1" applyBorder="1" applyAlignment="1">
      <alignment vertical="top"/>
    </xf>
    <xf numFmtId="0" fontId="15" fillId="0" borderId="40" xfId="0" applyFont="1" applyBorder="1" applyAlignment="1">
      <alignment vertical="top" wrapText="1"/>
    </xf>
    <xf numFmtId="4" fontId="15" fillId="0" borderId="39" xfId="0" applyNumberFormat="1" applyFont="1" applyBorder="1" applyAlignment="1">
      <alignment vertical="top" wrapText="1"/>
    </xf>
    <xf numFmtId="4" fontId="15" fillId="0" borderId="41" xfId="0" applyNumberFormat="1" applyFont="1" applyBorder="1" applyAlignment="1">
      <alignment vertical="top" wrapText="1"/>
    </xf>
    <xf numFmtId="189" fontId="15" fillId="0" borderId="39" xfId="0" applyNumberFormat="1" applyFont="1" applyBorder="1" applyAlignment="1">
      <alignment vertical="top" wrapText="1"/>
    </xf>
    <xf numFmtId="4" fontId="15" fillId="0" borderId="42" xfId="0" applyNumberFormat="1" applyFont="1" applyBorder="1" applyAlignment="1">
      <alignment vertical="top" wrapText="1"/>
    </xf>
    <xf numFmtId="4" fontId="5" fillId="0" borderId="39" xfId="0" applyNumberFormat="1" applyFont="1" applyBorder="1" applyAlignment="1">
      <alignment vertical="top" wrapText="1"/>
    </xf>
    <xf numFmtId="4" fontId="5" fillId="0" borderId="41" xfId="0" applyNumberFormat="1" applyFont="1" applyBorder="1" applyAlignment="1">
      <alignment vertical="top" wrapText="1"/>
    </xf>
    <xf numFmtId="189" fontId="5" fillId="0" borderId="39" xfId="0" applyNumberFormat="1" applyFont="1" applyBorder="1" applyAlignment="1">
      <alignment vertical="top" wrapText="1"/>
    </xf>
    <xf numFmtId="0" fontId="15" fillId="0" borderId="30" xfId="0" applyFont="1" applyBorder="1" applyAlignment="1">
      <alignment vertical="top" wrapText="1"/>
    </xf>
    <xf numFmtId="4" fontId="15" fillId="0" borderId="43" xfId="0" applyNumberFormat="1" applyFont="1" applyBorder="1" applyAlignment="1">
      <alignment vertical="top" wrapText="1"/>
    </xf>
    <xf numFmtId="4" fontId="15" fillId="0" borderId="44" xfId="0" applyNumberFormat="1" applyFont="1" applyBorder="1" applyAlignment="1">
      <alignment vertical="top" wrapText="1"/>
    </xf>
    <xf numFmtId="0" fontId="5" fillId="0" borderId="45" xfId="0" applyFont="1" applyBorder="1" applyAlignment="1">
      <alignment vertical="top" wrapText="1"/>
    </xf>
    <xf numFmtId="0" fontId="5" fillId="0" borderId="45" xfId="0" applyFont="1" applyBorder="1" applyAlignment="1">
      <alignment vertical="top"/>
    </xf>
    <xf numFmtId="4" fontId="5" fillId="0" borderId="21" xfId="0" applyNumberFormat="1" applyFont="1" applyBorder="1" applyAlignment="1">
      <alignment vertical="top"/>
    </xf>
    <xf numFmtId="0" fontId="15" fillId="0" borderId="46" xfId="0" applyFont="1" applyBorder="1" applyAlignment="1">
      <alignment vertical="top" wrapText="1"/>
    </xf>
    <xf numFmtId="0" fontId="15" fillId="0" borderId="47" xfId="0" applyFont="1" applyBorder="1" applyAlignment="1">
      <alignment wrapText="1"/>
    </xf>
    <xf numFmtId="4" fontId="15" fillId="0" borderId="48" xfId="0" applyNumberFormat="1" applyFont="1" applyBorder="1" applyAlignment="1">
      <alignment vertical="top" wrapText="1"/>
    </xf>
    <xf numFmtId="0" fontId="15" fillId="0" borderId="49" xfId="0" applyFont="1" applyBorder="1" applyAlignment="1">
      <alignment wrapText="1"/>
    </xf>
    <xf numFmtId="4" fontId="15" fillId="0" borderId="40" xfId="0" applyNumberFormat="1" applyFont="1" applyBorder="1" applyAlignment="1">
      <alignment vertical="top" wrapText="1"/>
    </xf>
    <xf numFmtId="0" fontId="15" fillId="0" borderId="29" xfId="0" applyFont="1" applyBorder="1" applyAlignment="1">
      <alignment vertical="top"/>
    </xf>
    <xf numFmtId="0" fontId="15" fillId="0" borderId="50" xfId="0" applyFont="1" applyBorder="1" applyAlignment="1">
      <alignment wrapText="1"/>
    </xf>
    <xf numFmtId="4" fontId="15" fillId="0" borderId="51" xfId="0" applyNumberFormat="1" applyFont="1" applyBorder="1" applyAlignment="1">
      <alignment vertical="top" wrapText="1"/>
    </xf>
    <xf numFmtId="0" fontId="5" fillId="0" borderId="52" xfId="0" applyFont="1" applyBorder="1" applyAlignment="1">
      <alignment vertical="top"/>
    </xf>
    <xf numFmtId="0" fontId="15" fillId="0" borderId="53" xfId="0" applyFont="1" applyBorder="1" applyAlignment="1">
      <alignment wrapText="1"/>
    </xf>
    <xf numFmtId="4" fontId="15" fillId="0" borderId="46" xfId="0" applyNumberFormat="1" applyFont="1" applyBorder="1" applyAlignment="1">
      <alignment vertical="top" wrapText="1"/>
    </xf>
    <xf numFmtId="0" fontId="15" fillId="0" borderId="54" xfId="0" applyFont="1" applyBorder="1" applyAlignment="1">
      <alignment wrapText="1"/>
    </xf>
    <xf numFmtId="4" fontId="5" fillId="0" borderId="33" xfId="0" applyNumberFormat="1" applyFont="1" applyBorder="1" applyAlignment="1">
      <alignment vertical="top"/>
    </xf>
    <xf numFmtId="4" fontId="5" fillId="0" borderId="45" xfId="0" applyNumberFormat="1" applyFont="1" applyBorder="1" applyAlignment="1">
      <alignment vertical="top" wrapText="1"/>
    </xf>
    <xf numFmtId="4" fontId="5" fillId="0" borderId="33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89" fontId="15" fillId="0" borderId="31" xfId="0" applyNumberFormat="1" applyFont="1" applyBorder="1" applyAlignment="1">
      <alignment vertical="top" wrapText="1"/>
    </xf>
    <xf numFmtId="0" fontId="15" fillId="0" borderId="55" xfId="0" applyFont="1" applyBorder="1" applyAlignment="1">
      <alignment wrapText="1"/>
    </xf>
    <xf numFmtId="0" fontId="15" fillId="0" borderId="56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/>
    </xf>
    <xf numFmtId="179" fontId="5" fillId="0" borderId="1" xfId="0" applyNumberFormat="1" applyFont="1" applyBorder="1" applyAlignment="1">
      <alignment/>
    </xf>
    <xf numFmtId="0" fontId="15" fillId="0" borderId="1" xfId="0" applyFont="1" applyBorder="1" applyAlignment="1">
      <alignment vertical="top" wrapText="1"/>
    </xf>
    <xf numFmtId="179" fontId="15" fillId="0" borderId="1" xfId="0" applyNumberFormat="1" applyFont="1" applyBorder="1" applyAlignment="1">
      <alignment/>
    </xf>
    <xf numFmtId="4" fontId="15" fillId="0" borderId="1" xfId="0" applyNumberFormat="1" applyFont="1" applyBorder="1" applyAlignment="1">
      <alignment/>
    </xf>
    <xf numFmtId="0" fontId="1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5" fillId="0" borderId="36" xfId="0" applyFont="1" applyBorder="1" applyAlignment="1">
      <alignment horizontal="center" vertical="center"/>
    </xf>
    <xf numFmtId="0" fontId="5" fillId="0" borderId="57" xfId="0" applyFont="1" applyBorder="1" applyAlignment="1">
      <alignment/>
    </xf>
    <xf numFmtId="4" fontId="5" fillId="0" borderId="57" xfId="0" applyNumberFormat="1" applyFont="1" applyBorder="1" applyAlignment="1">
      <alignment/>
    </xf>
    <xf numFmtId="0" fontId="15" fillId="0" borderId="1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5" fillId="0" borderId="56" xfId="0" applyFont="1" applyBorder="1" applyAlignment="1">
      <alignment horizontal="center" vertical="center"/>
    </xf>
    <xf numFmtId="4" fontId="22" fillId="0" borderId="1" xfId="0" applyNumberFormat="1" applyFont="1" applyBorder="1" applyAlignment="1">
      <alignment/>
    </xf>
    <xf numFmtId="179" fontId="22" fillId="0" borderId="1" xfId="0" applyNumberFormat="1" applyFont="1" applyBorder="1" applyAlignment="1">
      <alignment/>
    </xf>
    <xf numFmtId="189" fontId="22" fillId="0" borderId="1" xfId="0" applyNumberFormat="1" applyFont="1" applyBorder="1" applyAlignment="1">
      <alignment/>
    </xf>
    <xf numFmtId="189" fontId="22" fillId="0" borderId="58" xfId="0" applyNumberFormat="1" applyFont="1" applyBorder="1" applyAlignment="1">
      <alignment/>
    </xf>
    <xf numFmtId="4" fontId="22" fillId="0" borderId="1" xfId="0" applyNumberFormat="1" applyFont="1" applyFill="1" applyBorder="1" applyAlignment="1">
      <alignment/>
    </xf>
    <xf numFmtId="4" fontId="23" fillId="0" borderId="1" xfId="0" applyNumberFormat="1" applyFont="1" applyBorder="1" applyAlignment="1">
      <alignment/>
    </xf>
    <xf numFmtId="179" fontId="23" fillId="0" borderId="1" xfId="0" applyNumberFormat="1" applyFont="1" applyBorder="1" applyAlignment="1">
      <alignment/>
    </xf>
    <xf numFmtId="189" fontId="23" fillId="0" borderId="1" xfId="0" applyNumberFormat="1" applyFont="1" applyBorder="1" applyAlignment="1">
      <alignment/>
    </xf>
    <xf numFmtId="189" fontId="23" fillId="0" borderId="58" xfId="0" applyNumberFormat="1" applyFont="1" applyBorder="1" applyAlignment="1">
      <alignment/>
    </xf>
    <xf numFmtId="0" fontId="23" fillId="0" borderId="1" xfId="0" applyFont="1" applyBorder="1" applyAlignment="1">
      <alignment horizontal="center" vertical="top" wrapText="1"/>
    </xf>
    <xf numFmtId="0" fontId="23" fillId="0" borderId="56" xfId="0" applyFont="1" applyBorder="1" applyAlignment="1">
      <alignment horizontal="center" vertical="center"/>
    </xf>
    <xf numFmtId="4" fontId="22" fillId="0" borderId="57" xfId="0" applyNumberFormat="1" applyFont="1" applyBorder="1" applyAlignment="1">
      <alignment/>
    </xf>
    <xf numFmtId="179" fontId="22" fillId="0" borderId="57" xfId="0" applyNumberFormat="1" applyFont="1" applyBorder="1" applyAlignment="1">
      <alignment/>
    </xf>
    <xf numFmtId="189" fontId="22" fillId="0" borderId="57" xfId="0" applyNumberFormat="1" applyFont="1" applyBorder="1" applyAlignment="1">
      <alignment/>
    </xf>
    <xf numFmtId="189" fontId="22" fillId="0" borderId="37" xfId="0" applyNumberFormat="1" applyFont="1" applyBorder="1" applyAlignment="1">
      <alignment/>
    </xf>
    <xf numFmtId="0" fontId="23" fillId="0" borderId="0" xfId="0" applyFont="1" applyAlignment="1">
      <alignment/>
    </xf>
    <xf numFmtId="4" fontId="22" fillId="0" borderId="9" xfId="0" applyNumberFormat="1" applyFont="1" applyFill="1" applyBorder="1" applyAlignment="1" applyProtection="1">
      <alignment horizontal="right" wrapText="1"/>
      <protection hidden="1"/>
    </xf>
    <xf numFmtId="4" fontId="22" fillId="0" borderId="1" xfId="0" applyNumberFormat="1" applyFont="1" applyBorder="1" applyAlignment="1">
      <alignment wrapText="1"/>
    </xf>
    <xf numFmtId="4" fontId="23" fillId="0" borderId="1" xfId="0" applyNumberFormat="1" applyFont="1" applyBorder="1" applyAlignment="1">
      <alignment wrapText="1"/>
    </xf>
    <xf numFmtId="4" fontId="23" fillId="0" borderId="1" xfId="0" applyNumberFormat="1" applyFont="1" applyBorder="1" applyAlignment="1">
      <alignment horizontal="center" vertical="top" wrapText="1"/>
    </xf>
    <xf numFmtId="4" fontId="22" fillId="0" borderId="57" xfId="0" applyNumberFormat="1" applyFont="1" applyBorder="1" applyAlignment="1">
      <alignment wrapText="1"/>
    </xf>
    <xf numFmtId="0" fontId="15" fillId="0" borderId="59" xfId="0" applyFont="1" applyBorder="1" applyAlignment="1">
      <alignment/>
    </xf>
    <xf numFmtId="0" fontId="0" fillId="0" borderId="60" xfId="0" applyBorder="1" applyAlignment="1">
      <alignment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0" fontId="15" fillId="0" borderId="52" xfId="0" applyFont="1" applyBorder="1" applyAlignment="1">
      <alignment wrapText="1"/>
    </xf>
    <xf numFmtId="4" fontId="15" fillId="0" borderId="33" xfId="0" applyNumberFormat="1" applyFont="1" applyBorder="1" applyAlignment="1">
      <alignment vertical="top" wrapText="1"/>
    </xf>
    <xf numFmtId="4" fontId="15" fillId="0" borderId="45" xfId="0" applyNumberFormat="1" applyFont="1" applyBorder="1" applyAlignment="1">
      <alignment vertical="top" wrapText="1"/>
    </xf>
    <xf numFmtId="0" fontId="15" fillId="0" borderId="22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5" fillId="0" borderId="61" xfId="0" applyFont="1" applyBorder="1" applyAlignment="1">
      <alignment/>
    </xf>
    <xf numFmtId="0" fontId="15" fillId="0" borderId="45" xfId="0" applyFont="1" applyBorder="1" applyAlignment="1">
      <alignment/>
    </xf>
    <xf numFmtId="0" fontId="15" fillId="0" borderId="22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/>
    </xf>
    <xf numFmtId="0" fontId="15" fillId="0" borderId="22" xfId="0" applyFont="1" applyBorder="1" applyAlignment="1">
      <alignment horizontal="center" vertical="top" wrapText="1"/>
    </xf>
    <xf numFmtId="0" fontId="5" fillId="0" borderId="61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5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top" wrapText="1"/>
    </xf>
    <xf numFmtId="0" fontId="18" fillId="0" borderId="62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6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8" fillId="0" borderId="1" xfId="0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6"/>
  <sheetViews>
    <sheetView tabSelected="1" view="pageBreakPreview" zoomScale="75" zoomScaleSheetLayoutView="75" workbookViewId="0" topLeftCell="A3">
      <pane xSplit="2" ySplit="14" topLeftCell="F17" activePane="bottomRight" state="frozen"/>
      <selection pane="topLeft" activeCell="A3" sqref="A3"/>
      <selection pane="topRight" activeCell="C3" sqref="C3"/>
      <selection pane="bottomLeft" activeCell="A17" sqref="A17"/>
      <selection pane="bottomRight" activeCell="N13" sqref="N13"/>
    </sheetView>
  </sheetViews>
  <sheetFormatPr defaultColWidth="9.00390625" defaultRowHeight="12.75"/>
  <cols>
    <col min="1" max="1" width="13.00390625" style="0" customWidth="1"/>
    <col min="2" max="2" width="49.125" style="0" customWidth="1"/>
    <col min="3" max="3" width="18.25390625" style="0" customWidth="1"/>
    <col min="4" max="4" width="18.00390625" style="0" customWidth="1"/>
    <col min="5" max="5" width="19.25390625" style="0" customWidth="1"/>
    <col min="6" max="6" width="11.875" style="0" customWidth="1"/>
    <col min="7" max="7" width="10.875" style="0" customWidth="1"/>
    <col min="8" max="8" width="17.625" style="0" customWidth="1"/>
    <col min="9" max="9" width="18.375" style="0" customWidth="1"/>
    <col min="10" max="10" width="18.125" style="0" customWidth="1"/>
    <col min="11" max="11" width="10.375" style="0" customWidth="1"/>
    <col min="12" max="12" width="10.00390625" style="0" customWidth="1"/>
  </cols>
  <sheetData>
    <row r="1" spans="9:11" ht="15.75">
      <c r="I1" s="155" t="s">
        <v>54</v>
      </c>
      <c r="K1" s="51"/>
    </row>
    <row r="2" spans="9:11" ht="15.75">
      <c r="I2" s="155" t="s">
        <v>73</v>
      </c>
      <c r="K2" s="51"/>
    </row>
    <row r="3" spans="9:11" ht="15.75">
      <c r="I3" s="155"/>
      <c r="K3" s="52"/>
    </row>
    <row r="4" spans="9:11" ht="15.75">
      <c r="I4" s="155" t="s">
        <v>165</v>
      </c>
      <c r="K4" s="53"/>
    </row>
    <row r="5" ht="12.75">
      <c r="K5" s="53"/>
    </row>
    <row r="6" spans="10:11" ht="12.75">
      <c r="J6" s="68"/>
      <c r="K6" s="53"/>
    </row>
    <row r="7" spans="10:11" ht="12.75">
      <c r="J7" s="68"/>
      <c r="K7" s="53"/>
    </row>
    <row r="8" spans="10:11" ht="12.75">
      <c r="J8" s="68"/>
      <c r="K8" s="53"/>
    </row>
    <row r="9" spans="2:11" ht="18">
      <c r="B9" s="215" t="s">
        <v>161</v>
      </c>
      <c r="C9" s="215"/>
      <c r="D9" s="215"/>
      <c r="E9" s="215"/>
      <c r="F9" s="215"/>
      <c r="G9" s="215"/>
      <c r="H9" s="215"/>
      <c r="I9" s="215"/>
      <c r="J9" s="215"/>
      <c r="K9" s="215"/>
    </row>
    <row r="10" spans="2:11" ht="21.75" customHeight="1">
      <c r="B10" s="215" t="s">
        <v>148</v>
      </c>
      <c r="C10" s="215"/>
      <c r="D10" s="215"/>
      <c r="E10" s="215"/>
      <c r="F10" s="215"/>
      <c r="G10" s="215"/>
      <c r="H10" s="215"/>
      <c r="I10" s="215"/>
      <c r="J10" s="215"/>
      <c r="K10" s="215"/>
    </row>
    <row r="11" ht="34.5" customHeight="1" thickBot="1">
      <c r="K11" s="156" t="s">
        <v>52</v>
      </c>
    </row>
    <row r="12" spans="1:12" ht="21" customHeight="1" thickBot="1">
      <c r="A12" s="204" t="s">
        <v>74</v>
      </c>
      <c r="B12" s="216" t="s">
        <v>0</v>
      </c>
      <c r="C12" s="207" t="s">
        <v>1</v>
      </c>
      <c r="D12" s="208"/>
      <c r="E12" s="208"/>
      <c r="F12" s="208"/>
      <c r="G12" s="209"/>
      <c r="H12" s="207" t="s">
        <v>2</v>
      </c>
      <c r="I12" s="213"/>
      <c r="J12" s="213"/>
      <c r="K12" s="213"/>
      <c r="L12" s="214"/>
    </row>
    <row r="13" spans="1:12" ht="21" customHeight="1" thickBot="1">
      <c r="A13" s="205"/>
      <c r="B13" s="217"/>
      <c r="C13" s="210" t="s">
        <v>149</v>
      </c>
      <c r="D13" s="212" t="s">
        <v>150</v>
      </c>
      <c r="E13" s="212" t="s">
        <v>151</v>
      </c>
      <c r="F13" s="213" t="s">
        <v>75</v>
      </c>
      <c r="G13" s="214"/>
      <c r="H13" s="210" t="s">
        <v>158</v>
      </c>
      <c r="I13" s="212" t="s">
        <v>155</v>
      </c>
      <c r="J13" s="212" t="s">
        <v>156</v>
      </c>
      <c r="K13" s="213" t="s">
        <v>75</v>
      </c>
      <c r="L13" s="214"/>
    </row>
    <row r="14" spans="1:12" ht="52.5" customHeight="1" thickBot="1">
      <c r="A14" s="206"/>
      <c r="B14" s="218"/>
      <c r="C14" s="211"/>
      <c r="D14" s="211"/>
      <c r="E14" s="211"/>
      <c r="F14" s="69" t="s">
        <v>154</v>
      </c>
      <c r="G14" s="70" t="s">
        <v>153</v>
      </c>
      <c r="H14" s="218"/>
      <c r="I14" s="219"/>
      <c r="J14" s="219"/>
      <c r="K14" s="69" t="s">
        <v>152</v>
      </c>
      <c r="L14" s="70" t="s">
        <v>157</v>
      </c>
    </row>
    <row r="15" spans="1:12" ht="15.75" customHeight="1" thickBot="1">
      <c r="A15" s="71">
        <v>1</v>
      </c>
      <c r="B15" s="72">
        <v>2</v>
      </c>
      <c r="C15" s="73">
        <v>3</v>
      </c>
      <c r="D15" s="72">
        <v>4</v>
      </c>
      <c r="E15" s="73">
        <v>5</v>
      </c>
      <c r="F15" s="72">
        <v>6</v>
      </c>
      <c r="G15" s="73">
        <v>7</v>
      </c>
      <c r="H15" s="72">
        <v>8</v>
      </c>
      <c r="I15" s="73">
        <v>9</v>
      </c>
      <c r="J15" s="72">
        <v>10</v>
      </c>
      <c r="K15" s="73">
        <v>11</v>
      </c>
      <c r="L15" s="72">
        <v>12</v>
      </c>
    </row>
    <row r="16" spans="1:12" ht="16.5" thickBot="1">
      <c r="A16" s="74"/>
      <c r="B16" s="221" t="s">
        <v>4</v>
      </c>
      <c r="C16" s="222"/>
      <c r="D16" s="222"/>
      <c r="E16" s="222"/>
      <c r="F16" s="222"/>
      <c r="G16" s="222"/>
      <c r="H16" s="222"/>
      <c r="I16" s="222"/>
      <c r="J16" s="222"/>
      <c r="K16" s="222"/>
      <c r="L16" s="75"/>
    </row>
    <row r="17" spans="1:12" ht="25.5" customHeight="1" thickBot="1">
      <c r="A17" s="76">
        <v>10000000</v>
      </c>
      <c r="B17" s="77" t="s">
        <v>76</v>
      </c>
      <c r="C17" s="78">
        <f>C18+C21+C24+C26+C27+C29</f>
        <v>26300237.299999997</v>
      </c>
      <c r="D17" s="78">
        <f aca="true" t="shared" si="0" ref="D17:J17">D18+D21+D24+D26+D27+D29</f>
        <v>27502047</v>
      </c>
      <c r="E17" s="78">
        <f t="shared" si="0"/>
        <v>28267695</v>
      </c>
      <c r="F17" s="79">
        <f>E17/C17*100</f>
        <v>107.48076025914794</v>
      </c>
      <c r="G17" s="79">
        <f>E17/D17*100</f>
        <v>102.78396731705098</v>
      </c>
      <c r="H17" s="78">
        <f t="shared" si="0"/>
        <v>1209417.46</v>
      </c>
      <c r="I17" s="78">
        <f t="shared" si="0"/>
        <v>6154070</v>
      </c>
      <c r="J17" s="78">
        <f t="shared" si="0"/>
        <v>2010811.9299999997</v>
      </c>
      <c r="K17" s="79">
        <f>J17/H17*100</f>
        <v>166.2628493886635</v>
      </c>
      <c r="L17" s="79">
        <f>J17/I17*100</f>
        <v>32.67450532736871</v>
      </c>
    </row>
    <row r="18" spans="1:12" ht="38.25" customHeight="1" thickBot="1">
      <c r="A18" s="76">
        <v>11000000</v>
      </c>
      <c r="B18" s="77" t="s">
        <v>77</v>
      </c>
      <c r="C18" s="78">
        <f>C19+C20</f>
        <v>23871161.49</v>
      </c>
      <c r="D18" s="78">
        <f>D19+D20</f>
        <v>23782689</v>
      </c>
      <c r="E18" s="78">
        <f>E19+E20</f>
        <v>24373405.23</v>
      </c>
      <c r="F18" s="79">
        <f>E18/C18*100</f>
        <v>102.10397696907374</v>
      </c>
      <c r="G18" s="79">
        <f>E18/D18*100</f>
        <v>102.48380757112874</v>
      </c>
      <c r="H18" s="78"/>
      <c r="I18" s="78"/>
      <c r="J18" s="78"/>
      <c r="K18" s="80"/>
      <c r="L18" s="80"/>
    </row>
    <row r="19" spans="1:12" ht="22.5" customHeight="1">
      <c r="A19" s="81">
        <v>11010000</v>
      </c>
      <c r="B19" s="82" t="s">
        <v>66</v>
      </c>
      <c r="C19" s="83">
        <v>23812090.49</v>
      </c>
      <c r="D19" s="83">
        <v>23757689</v>
      </c>
      <c r="E19" s="84">
        <v>24312165.3</v>
      </c>
      <c r="F19" s="85">
        <f>E19/C19*100</f>
        <v>102.1000878113159</v>
      </c>
      <c r="G19" s="85">
        <f>E19/D19*100</f>
        <v>102.3338814646492</v>
      </c>
      <c r="H19" s="86"/>
      <c r="I19" s="83"/>
      <c r="J19" s="84"/>
      <c r="K19" s="87"/>
      <c r="L19" s="87"/>
    </row>
    <row r="20" spans="1:12" ht="30.75" thickBot="1">
      <c r="A20" s="88">
        <v>11020000</v>
      </c>
      <c r="B20" s="89" t="s">
        <v>57</v>
      </c>
      <c r="C20" s="90">
        <v>59071</v>
      </c>
      <c r="D20" s="90">
        <v>25000</v>
      </c>
      <c r="E20" s="91">
        <v>61239.93</v>
      </c>
      <c r="F20" s="92">
        <f>E20/C20*100</f>
        <v>103.67173401499889</v>
      </c>
      <c r="G20" s="92">
        <f>E20/D20*100</f>
        <v>244.95972</v>
      </c>
      <c r="H20" s="93"/>
      <c r="I20" s="90"/>
      <c r="J20" s="91"/>
      <c r="K20" s="92"/>
      <c r="L20" s="92"/>
    </row>
    <row r="21" spans="1:12" ht="22.5" customHeight="1" thickBot="1">
      <c r="A21" s="76">
        <v>12000000</v>
      </c>
      <c r="B21" s="77" t="s">
        <v>78</v>
      </c>
      <c r="C21" s="78"/>
      <c r="D21" s="78"/>
      <c r="E21" s="78"/>
      <c r="F21" s="94"/>
      <c r="G21" s="94"/>
      <c r="H21" s="78">
        <f>H22+H23</f>
        <v>35124.39</v>
      </c>
      <c r="I21" s="78">
        <f>I22+I23</f>
        <v>157900</v>
      </c>
      <c r="J21" s="78">
        <f>J22+J23</f>
        <v>67077.91</v>
      </c>
      <c r="K21" s="94">
        <f>J21/H21*100</f>
        <v>190.97245532235578</v>
      </c>
      <c r="L21" s="94">
        <f>J21/I21*100</f>
        <v>42.48126029132362</v>
      </c>
    </row>
    <row r="22" spans="1:12" ht="21" customHeight="1">
      <c r="A22" s="81">
        <v>12020000</v>
      </c>
      <c r="B22" s="82" t="s">
        <v>67</v>
      </c>
      <c r="C22" s="83"/>
      <c r="D22" s="83"/>
      <c r="E22" s="84"/>
      <c r="F22" s="87"/>
      <c r="G22" s="87"/>
      <c r="H22" s="86">
        <v>1632.51</v>
      </c>
      <c r="I22" s="83">
        <v>0</v>
      </c>
      <c r="J22" s="84">
        <v>3716.26</v>
      </c>
      <c r="K22" s="95">
        <f>J22/H22*100</f>
        <v>227.64087203141176</v>
      </c>
      <c r="L22" s="95"/>
    </row>
    <row r="23" spans="1:12" ht="21.75" customHeight="1" thickBot="1">
      <c r="A23" s="88">
        <v>12030000</v>
      </c>
      <c r="B23" s="89" t="s">
        <v>62</v>
      </c>
      <c r="C23" s="90"/>
      <c r="D23" s="90"/>
      <c r="E23" s="91"/>
      <c r="F23" s="92"/>
      <c r="G23" s="92"/>
      <c r="H23" s="93">
        <v>33491.88</v>
      </c>
      <c r="I23" s="90">
        <v>157900</v>
      </c>
      <c r="J23" s="91">
        <v>63361.65</v>
      </c>
      <c r="K23" s="96">
        <f>J23/H23*100</f>
        <v>189.1851099430668</v>
      </c>
      <c r="L23" s="96">
        <f>J23/I23*100</f>
        <v>40.12770740975301</v>
      </c>
    </row>
    <row r="24" spans="1:12" ht="32.25" thickBot="1">
      <c r="A24" s="76">
        <v>13000000</v>
      </c>
      <c r="B24" s="77" t="s">
        <v>79</v>
      </c>
      <c r="C24" s="78">
        <f>C25</f>
        <v>2226890.13</v>
      </c>
      <c r="D24" s="78">
        <f>D25</f>
        <v>3539753</v>
      </c>
      <c r="E24" s="78">
        <f>E25</f>
        <v>3683584.67</v>
      </c>
      <c r="F24" s="97">
        <f>E24/C24*100</f>
        <v>165.41384868412885</v>
      </c>
      <c r="G24" s="97">
        <f>E24/D24*100</f>
        <v>104.06332503991098</v>
      </c>
      <c r="H24" s="78"/>
      <c r="I24" s="78"/>
      <c r="J24" s="78"/>
      <c r="K24" s="97"/>
      <c r="L24" s="97"/>
    </row>
    <row r="25" spans="1:12" ht="24" customHeight="1" thickBot="1">
      <c r="A25" s="98">
        <v>13020000</v>
      </c>
      <c r="B25" s="99" t="s">
        <v>5</v>
      </c>
      <c r="C25" s="100">
        <v>2226890.13</v>
      </c>
      <c r="D25" s="100">
        <v>3539753</v>
      </c>
      <c r="E25" s="100">
        <v>3683584.67</v>
      </c>
      <c r="F25" s="79">
        <f>E25/C25*100</f>
        <v>165.41384868412885</v>
      </c>
      <c r="G25" s="79">
        <f>E25/D25*100</f>
        <v>104.06332503991098</v>
      </c>
      <c r="H25" s="100"/>
      <c r="I25" s="100"/>
      <c r="J25" s="100"/>
      <c r="K25" s="79"/>
      <c r="L25" s="79"/>
    </row>
    <row r="26" spans="1:12" ht="32.25" thickBot="1">
      <c r="A26" s="76">
        <v>16010000</v>
      </c>
      <c r="B26" s="77" t="s">
        <v>81</v>
      </c>
      <c r="C26" s="101">
        <v>4088.49</v>
      </c>
      <c r="D26" s="101">
        <v>0</v>
      </c>
      <c r="E26" s="101">
        <v>-103.52</v>
      </c>
      <c r="F26" s="79"/>
      <c r="G26" s="79"/>
      <c r="H26" s="101"/>
      <c r="I26" s="101"/>
      <c r="J26" s="101"/>
      <c r="K26" s="79"/>
      <c r="L26" s="79"/>
    </row>
    <row r="27" spans="1:12" ht="16.5" thickBot="1">
      <c r="A27" s="76">
        <v>18000000</v>
      </c>
      <c r="B27" s="77" t="s">
        <v>80</v>
      </c>
      <c r="C27" s="78">
        <v>198097.19</v>
      </c>
      <c r="D27" s="78">
        <v>179605</v>
      </c>
      <c r="E27" s="78">
        <v>210808.62</v>
      </c>
      <c r="F27" s="79">
        <f>E27/C27*100</f>
        <v>106.41676441750639</v>
      </c>
      <c r="G27" s="79">
        <f>E27/D27*100</f>
        <v>117.37346955819716</v>
      </c>
      <c r="H27" s="78">
        <v>1077365.19</v>
      </c>
      <c r="I27" s="78">
        <v>5737370</v>
      </c>
      <c r="J27" s="78">
        <v>1891197.88</v>
      </c>
      <c r="K27" s="79">
        <f aca="true" t="shared" si="1" ref="K27:K32">J27/H27*100</f>
        <v>175.53916699313444</v>
      </c>
      <c r="L27" s="79">
        <f aca="true" t="shared" si="2" ref="L27:L32">J27/I27*100</f>
        <v>32.962801422951635</v>
      </c>
    </row>
    <row r="28" spans="1:12" ht="16.5" thickBot="1">
      <c r="A28" s="98">
        <v>18050000</v>
      </c>
      <c r="B28" s="99" t="s">
        <v>82</v>
      </c>
      <c r="C28" s="100"/>
      <c r="D28" s="100"/>
      <c r="E28" s="100"/>
      <c r="F28" s="79"/>
      <c r="G28" s="79"/>
      <c r="H28" s="100">
        <v>1041055.42</v>
      </c>
      <c r="I28" s="100">
        <v>5630970</v>
      </c>
      <c r="J28" s="102">
        <v>1865097.88</v>
      </c>
      <c r="K28" s="103">
        <f t="shared" si="1"/>
        <v>179.15452378126037</v>
      </c>
      <c r="L28" s="104">
        <f t="shared" si="2"/>
        <v>33.12214201105671</v>
      </c>
    </row>
    <row r="29" spans="1:12" ht="16.5" thickBot="1">
      <c r="A29" s="76">
        <v>19000000</v>
      </c>
      <c r="B29" s="105" t="s">
        <v>83</v>
      </c>
      <c r="C29" s="78"/>
      <c r="D29" s="78"/>
      <c r="E29" s="106"/>
      <c r="F29" s="80"/>
      <c r="G29" s="80"/>
      <c r="H29" s="106">
        <f>H30+H31</f>
        <v>96927.88</v>
      </c>
      <c r="I29" s="78">
        <f>I30+I31</f>
        <v>258800</v>
      </c>
      <c r="J29" s="78">
        <f>J30+J31</f>
        <v>52536.14</v>
      </c>
      <c r="K29" s="79">
        <f t="shared" si="1"/>
        <v>54.20126799430669</v>
      </c>
      <c r="L29" s="79">
        <f t="shared" si="2"/>
        <v>20.299899536321483</v>
      </c>
    </row>
    <row r="30" spans="1:12" ht="15.75">
      <c r="A30" s="81">
        <v>19010000</v>
      </c>
      <c r="B30" s="82" t="s">
        <v>84</v>
      </c>
      <c r="C30" s="83"/>
      <c r="D30" s="84"/>
      <c r="E30" s="107"/>
      <c r="F30" s="87"/>
      <c r="G30" s="87"/>
      <c r="H30" s="107">
        <v>85062.33</v>
      </c>
      <c r="I30" s="86">
        <v>258800</v>
      </c>
      <c r="J30" s="84">
        <v>49915.63</v>
      </c>
      <c r="K30" s="95">
        <f t="shared" si="1"/>
        <v>58.68123998014162</v>
      </c>
      <c r="L30" s="95">
        <f t="shared" si="2"/>
        <v>19.28733771251932</v>
      </c>
    </row>
    <row r="31" spans="1:12" ht="30.75" thickBot="1">
      <c r="A31" s="88">
        <v>19050000</v>
      </c>
      <c r="B31" s="89" t="s">
        <v>85</v>
      </c>
      <c r="C31" s="90"/>
      <c r="D31" s="91"/>
      <c r="E31" s="108"/>
      <c r="F31" s="92"/>
      <c r="G31" s="92"/>
      <c r="H31" s="108">
        <v>11865.55</v>
      </c>
      <c r="I31" s="93">
        <v>0</v>
      </c>
      <c r="J31" s="91">
        <v>2620.51</v>
      </c>
      <c r="K31" s="96">
        <f t="shared" si="1"/>
        <v>22.085027664120084</v>
      </c>
      <c r="L31" s="96"/>
    </row>
    <row r="32" spans="1:12" ht="16.5" thickBot="1">
      <c r="A32" s="109">
        <v>20000000</v>
      </c>
      <c r="B32" s="77" t="s">
        <v>86</v>
      </c>
      <c r="C32" s="78">
        <f>C33+C36+C39+C40</f>
        <v>183545.02000000002</v>
      </c>
      <c r="D32" s="78">
        <f>D33+D36+D39+D40</f>
        <v>178090</v>
      </c>
      <c r="E32" s="110">
        <f>E33+E36+E39+E40</f>
        <v>168943.08</v>
      </c>
      <c r="F32" s="97">
        <f>E32/C32*100</f>
        <v>92.04449131880558</v>
      </c>
      <c r="G32" s="97">
        <f>E32/D32*100</f>
        <v>94.86387781458812</v>
      </c>
      <c r="H32" s="110">
        <f>H33+H36+H39+H40</f>
        <v>2238462.93</v>
      </c>
      <c r="I32" s="78">
        <f>I33+I36+I39+I40</f>
        <v>5098148.35</v>
      </c>
      <c r="J32" s="78">
        <f>J33+J36+J39+J40</f>
        <v>1745430.51</v>
      </c>
      <c r="K32" s="97">
        <f t="shared" si="1"/>
        <v>77.97451039316519</v>
      </c>
      <c r="L32" s="97">
        <f t="shared" si="2"/>
        <v>34.2365578671323</v>
      </c>
    </row>
    <row r="33" spans="1:12" ht="32.25" thickBot="1">
      <c r="A33" s="76">
        <v>21000000</v>
      </c>
      <c r="B33" s="77" t="s">
        <v>87</v>
      </c>
      <c r="C33" s="78">
        <f>C34+C35</f>
        <v>4438.91</v>
      </c>
      <c r="D33" s="78">
        <f>D34+D35</f>
        <v>7625</v>
      </c>
      <c r="E33" s="78">
        <f>E34+E35</f>
        <v>5362.93</v>
      </c>
      <c r="F33" s="79">
        <f>E33/C33*100</f>
        <v>120.81637158671836</v>
      </c>
      <c r="G33" s="79">
        <f>E33/D33*100</f>
        <v>70.33350819672131</v>
      </c>
      <c r="H33" s="78"/>
      <c r="I33" s="78"/>
      <c r="J33" s="78"/>
      <c r="K33" s="79"/>
      <c r="L33" s="79"/>
    </row>
    <row r="34" spans="1:14" ht="90.75" thickBot="1">
      <c r="A34" s="111">
        <v>21080900</v>
      </c>
      <c r="B34" s="112" t="s">
        <v>105</v>
      </c>
      <c r="C34" s="83">
        <v>0</v>
      </c>
      <c r="D34" s="83">
        <v>0</v>
      </c>
      <c r="E34" s="83">
        <v>1413.93</v>
      </c>
      <c r="F34" s="113"/>
      <c r="G34" s="113"/>
      <c r="H34" s="83"/>
      <c r="I34" s="83"/>
      <c r="J34" s="83"/>
      <c r="K34" s="113"/>
      <c r="L34" s="113"/>
      <c r="M34" s="66"/>
      <c r="N34" s="66"/>
    </row>
    <row r="35" spans="1:14" ht="15.75" thickBot="1">
      <c r="A35" s="98">
        <v>21081100</v>
      </c>
      <c r="B35" s="158" t="s">
        <v>106</v>
      </c>
      <c r="C35" s="90">
        <v>4438.91</v>
      </c>
      <c r="D35" s="90">
        <v>7625</v>
      </c>
      <c r="E35" s="90">
        <v>3949</v>
      </c>
      <c r="F35" s="157">
        <f>E35/C35*100</f>
        <v>88.96328152632066</v>
      </c>
      <c r="G35" s="157">
        <f>E35/D35*100</f>
        <v>51.790163934426225</v>
      </c>
      <c r="H35" s="90"/>
      <c r="I35" s="90"/>
      <c r="J35" s="90"/>
      <c r="K35" s="114"/>
      <c r="L35" s="114"/>
      <c r="M35" s="66"/>
      <c r="N35" s="66"/>
    </row>
    <row r="36" spans="1:20" ht="48" thickBot="1">
      <c r="A36" s="76">
        <v>22000000</v>
      </c>
      <c r="B36" s="77" t="s">
        <v>88</v>
      </c>
      <c r="C36" s="78">
        <f>C37+C38</f>
        <v>18267.98</v>
      </c>
      <c r="D36" s="78">
        <f>D37+D38</f>
        <v>31260</v>
      </c>
      <c r="E36" s="78">
        <f>E37+E38</f>
        <v>20984.09</v>
      </c>
      <c r="F36" s="80">
        <f>E36/C36*100</f>
        <v>114.8681463413032</v>
      </c>
      <c r="G36" s="80">
        <f>E36/D36*100</f>
        <v>67.12760716570698</v>
      </c>
      <c r="H36" s="78"/>
      <c r="I36" s="78"/>
      <c r="J36" s="78"/>
      <c r="K36" s="80"/>
      <c r="L36" s="80"/>
      <c r="M36" s="54"/>
      <c r="N36" s="54"/>
      <c r="O36" s="54"/>
      <c r="P36" s="54"/>
      <c r="Q36" s="54"/>
      <c r="R36" s="54"/>
      <c r="S36" s="54"/>
      <c r="T36" s="54"/>
    </row>
    <row r="37" spans="1:20" ht="45">
      <c r="A37" s="81">
        <v>22010300</v>
      </c>
      <c r="B37" s="115" t="s">
        <v>89</v>
      </c>
      <c r="C37" s="83">
        <v>7337.2</v>
      </c>
      <c r="D37" s="83">
        <v>6600</v>
      </c>
      <c r="E37" s="84">
        <v>5926.2</v>
      </c>
      <c r="F37" s="116">
        <f>E37/C37*100</f>
        <v>80.76923076923077</v>
      </c>
      <c r="G37" s="117">
        <f>E37/D37*100</f>
        <v>89.79090909090908</v>
      </c>
      <c r="H37" s="86"/>
      <c r="I37" s="83"/>
      <c r="J37" s="84"/>
      <c r="K37" s="95"/>
      <c r="L37" s="95"/>
      <c r="M37" s="67"/>
      <c r="N37" s="67"/>
      <c r="O37" s="67"/>
      <c r="P37" s="67"/>
      <c r="Q37" s="67"/>
      <c r="R37" s="67"/>
      <c r="S37" s="54"/>
      <c r="T37" s="54"/>
    </row>
    <row r="38" spans="1:20" ht="16.5" thickBot="1">
      <c r="A38" s="88">
        <v>22090000</v>
      </c>
      <c r="B38" s="118" t="s">
        <v>90</v>
      </c>
      <c r="C38" s="90">
        <v>10930.78</v>
      </c>
      <c r="D38" s="90">
        <v>24660</v>
      </c>
      <c r="E38" s="91">
        <v>15057.89</v>
      </c>
      <c r="F38" s="119">
        <f>E38/C38*100</f>
        <v>137.75677490535898</v>
      </c>
      <c r="G38" s="120">
        <f>E38/D38*100</f>
        <v>61.062003244120035</v>
      </c>
      <c r="H38" s="93"/>
      <c r="I38" s="90"/>
      <c r="J38" s="91"/>
      <c r="K38" s="92"/>
      <c r="L38" s="92"/>
      <c r="M38" s="54"/>
      <c r="N38" s="54"/>
      <c r="O38" s="54"/>
      <c r="P38" s="54"/>
      <c r="Q38" s="54"/>
      <c r="R38" s="54"/>
      <c r="S38" s="54"/>
      <c r="T38" s="54"/>
    </row>
    <row r="39" spans="1:20" ht="16.5" thickBot="1">
      <c r="A39" s="76">
        <v>24000000</v>
      </c>
      <c r="B39" s="105" t="s">
        <v>91</v>
      </c>
      <c r="C39" s="78">
        <v>160838.13</v>
      </c>
      <c r="D39" s="78">
        <v>139205</v>
      </c>
      <c r="E39" s="78">
        <v>142596.06</v>
      </c>
      <c r="F39" s="97">
        <f>E39/C39*100</f>
        <v>88.65811856927209</v>
      </c>
      <c r="G39" s="97">
        <f>E39/D39*100</f>
        <v>102.43601882116302</v>
      </c>
      <c r="H39" s="78">
        <v>1011.14</v>
      </c>
      <c r="I39" s="78">
        <v>3000</v>
      </c>
      <c r="J39" s="78">
        <v>727.52</v>
      </c>
      <c r="K39" s="97">
        <f>J39/H39*100</f>
        <v>71.95047174476333</v>
      </c>
      <c r="L39" s="97">
        <f>J39/I39*100</f>
        <v>24.250666666666664</v>
      </c>
      <c r="M39" s="54"/>
      <c r="N39" s="54"/>
      <c r="O39" s="54"/>
      <c r="P39" s="54"/>
      <c r="Q39" s="54"/>
      <c r="R39" s="54"/>
      <c r="S39" s="54"/>
      <c r="T39" s="54"/>
    </row>
    <row r="40" spans="1:20" ht="16.5" thickBot="1">
      <c r="A40" s="76">
        <v>25000000</v>
      </c>
      <c r="B40" s="105" t="s">
        <v>93</v>
      </c>
      <c r="C40" s="78"/>
      <c r="D40" s="78"/>
      <c r="E40" s="78"/>
      <c r="F40" s="79"/>
      <c r="G40" s="79"/>
      <c r="H40" s="78">
        <v>2237451.79</v>
      </c>
      <c r="I40" s="78">
        <v>5095148.35</v>
      </c>
      <c r="J40" s="78">
        <v>1744702.99</v>
      </c>
      <c r="K40" s="79">
        <f>J40/H40*100</f>
        <v>77.97723275190658</v>
      </c>
      <c r="L40" s="79">
        <f>J40/I40*100</f>
        <v>34.242437514110854</v>
      </c>
      <c r="M40" s="54"/>
      <c r="N40" s="54"/>
      <c r="O40" s="54"/>
      <c r="P40" s="54"/>
      <c r="Q40" s="54"/>
      <c r="R40" s="54"/>
      <c r="S40" s="54"/>
      <c r="T40" s="54"/>
    </row>
    <row r="41" spans="1:12" ht="16.5" thickBot="1">
      <c r="A41" s="109">
        <v>30000000</v>
      </c>
      <c r="B41" s="77" t="s">
        <v>92</v>
      </c>
      <c r="C41" s="78">
        <f>C42+C43+C44+C45</f>
        <v>0</v>
      </c>
      <c r="D41" s="78">
        <f aca="true" t="shared" si="3" ref="D41:J41">D42+D43+D44+D45</f>
        <v>0</v>
      </c>
      <c r="E41" s="106">
        <f t="shared" si="3"/>
        <v>0</v>
      </c>
      <c r="F41" s="80"/>
      <c r="G41" s="80"/>
      <c r="H41" s="106">
        <f t="shared" si="3"/>
        <v>77787.73</v>
      </c>
      <c r="I41" s="78">
        <f t="shared" si="3"/>
        <v>180000</v>
      </c>
      <c r="J41" s="106">
        <f t="shared" si="3"/>
        <v>468236.80000000005</v>
      </c>
      <c r="K41" s="80">
        <f>J41/H41*100</f>
        <v>601.9417201144706</v>
      </c>
      <c r="L41" s="80">
        <f>J41/I41*100</f>
        <v>260.13155555555556</v>
      </c>
    </row>
    <row r="42" spans="1:17" ht="30" hidden="1">
      <c r="A42" s="121">
        <v>31010200</v>
      </c>
      <c r="B42" s="122" t="s">
        <v>58</v>
      </c>
      <c r="C42" s="83">
        <v>0</v>
      </c>
      <c r="D42" s="84">
        <v>0</v>
      </c>
      <c r="E42" s="107">
        <v>0</v>
      </c>
      <c r="F42" s="95"/>
      <c r="G42" s="95"/>
      <c r="H42" s="107"/>
      <c r="I42" s="123"/>
      <c r="J42" s="124"/>
      <c r="K42" s="95"/>
      <c r="L42" s="95"/>
      <c r="M42" s="66"/>
      <c r="N42" s="66"/>
      <c r="O42" s="66"/>
      <c r="P42" s="66"/>
      <c r="Q42" s="66"/>
    </row>
    <row r="43" spans="1:17" ht="30" hidden="1">
      <c r="A43" s="125">
        <v>31020000</v>
      </c>
      <c r="B43" s="126" t="s">
        <v>59</v>
      </c>
      <c r="C43" s="127">
        <v>0</v>
      </c>
      <c r="D43" s="128">
        <v>0</v>
      </c>
      <c r="E43" s="127">
        <v>0</v>
      </c>
      <c r="F43" s="129"/>
      <c r="G43" s="129"/>
      <c r="H43" s="127"/>
      <c r="I43" s="130"/>
      <c r="J43" s="128"/>
      <c r="K43" s="129"/>
      <c r="L43" s="129"/>
      <c r="M43" s="66"/>
      <c r="N43" s="66"/>
      <c r="O43" s="66"/>
      <c r="P43" s="66"/>
      <c r="Q43" s="66"/>
    </row>
    <row r="44" spans="1:17" ht="30">
      <c r="A44" s="125">
        <v>31030000</v>
      </c>
      <c r="B44" s="126" t="s">
        <v>56</v>
      </c>
      <c r="C44" s="131"/>
      <c r="D44" s="132"/>
      <c r="E44" s="131"/>
      <c r="F44" s="133"/>
      <c r="G44" s="133"/>
      <c r="H44" s="127"/>
      <c r="I44" s="130">
        <v>80000</v>
      </c>
      <c r="J44" s="84">
        <v>35650.9</v>
      </c>
      <c r="K44" s="129"/>
      <c r="L44" s="129">
        <f>J44/I44*100</f>
        <v>44.563625</v>
      </c>
      <c r="M44" s="66"/>
      <c r="N44" s="66"/>
      <c r="O44" s="66"/>
      <c r="P44" s="66"/>
      <c r="Q44" s="66"/>
    </row>
    <row r="45" spans="1:12" ht="30.75" thickBot="1">
      <c r="A45" s="88">
        <v>33010100</v>
      </c>
      <c r="B45" s="134" t="s">
        <v>60</v>
      </c>
      <c r="C45" s="90"/>
      <c r="D45" s="91"/>
      <c r="E45" s="108"/>
      <c r="F45" s="92"/>
      <c r="G45" s="92"/>
      <c r="H45" s="108">
        <v>77787.73</v>
      </c>
      <c r="I45" s="135">
        <v>100000</v>
      </c>
      <c r="J45" s="136">
        <v>432585.9</v>
      </c>
      <c r="K45" s="96">
        <f>J45/H45*100</f>
        <v>556.1107130906121</v>
      </c>
      <c r="L45" s="96">
        <f>J45/I45*100</f>
        <v>432.58590000000004</v>
      </c>
    </row>
    <row r="46" spans="1:12" ht="16.5" thickBot="1">
      <c r="A46" s="111"/>
      <c r="B46" s="137" t="s">
        <v>10</v>
      </c>
      <c r="C46" s="78"/>
      <c r="D46" s="78"/>
      <c r="E46" s="110"/>
      <c r="F46" s="97"/>
      <c r="G46" s="97"/>
      <c r="H46" s="110"/>
      <c r="I46" s="78"/>
      <c r="J46" s="78"/>
      <c r="K46" s="97"/>
      <c r="L46" s="97"/>
    </row>
    <row r="47" spans="1:12" ht="16.5" thickBot="1">
      <c r="A47" s="81"/>
      <c r="B47" s="122"/>
      <c r="C47" s="83"/>
      <c r="D47" s="83"/>
      <c r="E47" s="83"/>
      <c r="F47" s="79"/>
      <c r="G47" s="79"/>
      <c r="H47" s="83"/>
      <c r="I47" s="83"/>
      <c r="J47" s="83"/>
      <c r="K47" s="79"/>
      <c r="L47" s="79"/>
    </row>
    <row r="48" spans="1:12" ht="60.75" hidden="1" thickBot="1">
      <c r="A48" s="125"/>
      <c r="B48" s="126" t="s">
        <v>6</v>
      </c>
      <c r="C48" s="127"/>
      <c r="D48" s="127"/>
      <c r="E48" s="127"/>
      <c r="F48" s="79" t="e">
        <f aca="true" t="shared" si="4" ref="F48:F54">E48/C48*100</f>
        <v>#DIV/0!</v>
      </c>
      <c r="G48" s="79" t="e">
        <f aca="true" t="shared" si="5" ref="G48:G54">E48/D48*100</f>
        <v>#DIV/0!</v>
      </c>
      <c r="H48" s="127"/>
      <c r="I48" s="127"/>
      <c r="J48" s="127"/>
      <c r="K48" s="79" t="e">
        <f>J48/H48*100</f>
        <v>#DIV/0!</v>
      </c>
      <c r="L48" s="79" t="e">
        <f>J48/I48*100</f>
        <v>#DIV/0!</v>
      </c>
    </row>
    <row r="49" spans="1:12" ht="16.5" hidden="1" thickBot="1">
      <c r="A49" s="125"/>
      <c r="B49" s="126" t="s">
        <v>7</v>
      </c>
      <c r="C49" s="127"/>
      <c r="D49" s="127"/>
      <c r="E49" s="127"/>
      <c r="F49" s="79" t="e">
        <f t="shared" si="4"/>
        <v>#DIV/0!</v>
      </c>
      <c r="G49" s="79" t="e">
        <f t="shared" si="5"/>
        <v>#DIV/0!</v>
      </c>
      <c r="H49" s="127"/>
      <c r="I49" s="127"/>
      <c r="J49" s="127"/>
      <c r="K49" s="79" t="e">
        <f>J49/H49*100</f>
        <v>#DIV/0!</v>
      </c>
      <c r="L49" s="79" t="e">
        <f>J49/I49*100</f>
        <v>#DIV/0!</v>
      </c>
    </row>
    <row r="50" spans="1:12" ht="30.75" hidden="1" thickBot="1">
      <c r="A50" s="88"/>
      <c r="B50" s="134" t="s">
        <v>68</v>
      </c>
      <c r="C50" s="90"/>
      <c r="D50" s="90"/>
      <c r="E50" s="90"/>
      <c r="F50" s="79" t="e">
        <f t="shared" si="4"/>
        <v>#DIV/0!</v>
      </c>
      <c r="G50" s="79" t="e">
        <f t="shared" si="5"/>
        <v>#DIV/0!</v>
      </c>
      <c r="H50" s="90"/>
      <c r="I50" s="90"/>
      <c r="J50" s="90"/>
      <c r="K50" s="79" t="e">
        <f>J50/H50*100</f>
        <v>#DIV/0!</v>
      </c>
      <c r="L50" s="79" t="e">
        <f>J50/I50*100</f>
        <v>#DIV/0!</v>
      </c>
    </row>
    <row r="51" spans="1:12" ht="16.5" thickBot="1">
      <c r="A51" s="111"/>
      <c r="B51" s="138" t="s">
        <v>69</v>
      </c>
      <c r="C51" s="139">
        <f>C41+C32+C17</f>
        <v>26483782.319999997</v>
      </c>
      <c r="D51" s="139">
        <f>D41+D32+D17</f>
        <v>27680137</v>
      </c>
      <c r="E51" s="139">
        <f>E41+E32+E17</f>
        <v>28436638.08</v>
      </c>
      <c r="F51" s="79">
        <f t="shared" si="4"/>
        <v>107.37377968299207</v>
      </c>
      <c r="G51" s="79">
        <f t="shared" si="5"/>
        <v>102.73301060612525</v>
      </c>
      <c r="H51" s="78">
        <f>H41+H32+H17</f>
        <v>3525668.12</v>
      </c>
      <c r="I51" s="78">
        <f>I41+I32+I17</f>
        <v>11432218.35</v>
      </c>
      <c r="J51" s="78">
        <f>J41+J32+J17</f>
        <v>4224479.24</v>
      </c>
      <c r="K51" s="79">
        <f>J51/H51*100</f>
        <v>119.82067217376094</v>
      </c>
      <c r="L51" s="79">
        <f>J51/I51*100</f>
        <v>36.95240163078236</v>
      </c>
    </row>
    <row r="52" spans="1:12" ht="16.5" thickBot="1">
      <c r="A52" s="76">
        <v>41020000</v>
      </c>
      <c r="B52" s="137" t="s">
        <v>53</v>
      </c>
      <c r="C52" s="78">
        <f>SUM(C54:C61)</f>
        <v>11958809.84</v>
      </c>
      <c r="D52" s="78">
        <f>SUM(D54:D61)</f>
        <v>16355700</v>
      </c>
      <c r="E52" s="78">
        <f>SUM(E54:E61)</f>
        <v>16323068.18</v>
      </c>
      <c r="F52" s="79">
        <f t="shared" si="4"/>
        <v>136.49408593656506</v>
      </c>
      <c r="G52" s="79">
        <f t="shared" si="5"/>
        <v>99.80048655820295</v>
      </c>
      <c r="H52" s="78"/>
      <c r="I52" s="78"/>
      <c r="J52" s="78"/>
      <c r="K52" s="79"/>
      <c r="L52" s="79"/>
    </row>
    <row r="53" spans="1:12" ht="60.75" hidden="1" thickBot="1">
      <c r="A53" s="98"/>
      <c r="B53" s="140" t="s">
        <v>14</v>
      </c>
      <c r="C53" s="100"/>
      <c r="D53" s="100"/>
      <c r="E53" s="100"/>
      <c r="F53" s="80" t="e">
        <f t="shared" si="4"/>
        <v>#DIV/0!</v>
      </c>
      <c r="G53" s="80" t="e">
        <f t="shared" si="5"/>
        <v>#DIV/0!</v>
      </c>
      <c r="H53" s="100"/>
      <c r="I53" s="100"/>
      <c r="J53" s="100"/>
      <c r="K53" s="80"/>
      <c r="L53" s="80"/>
    </row>
    <row r="54" spans="1:12" ht="30.75" thickBot="1">
      <c r="A54" s="121">
        <v>41020100</v>
      </c>
      <c r="B54" s="141" t="s">
        <v>94</v>
      </c>
      <c r="C54" s="107">
        <v>11958809.84</v>
      </c>
      <c r="D54" s="107">
        <v>16355700</v>
      </c>
      <c r="E54" s="124">
        <v>16323068.18</v>
      </c>
      <c r="F54" s="95">
        <f t="shared" si="4"/>
        <v>136.49408593656506</v>
      </c>
      <c r="G54" s="95">
        <f t="shared" si="5"/>
        <v>99.80048655820295</v>
      </c>
      <c r="H54" s="142"/>
      <c r="I54" s="107"/>
      <c r="J54" s="124"/>
      <c r="K54" s="87"/>
      <c r="L54" s="87"/>
    </row>
    <row r="55" spans="1:12" ht="45" hidden="1">
      <c r="A55" s="125">
        <v>41020600</v>
      </c>
      <c r="B55" s="143" t="s">
        <v>95</v>
      </c>
      <c r="C55" s="127"/>
      <c r="D55" s="127"/>
      <c r="E55" s="128"/>
      <c r="F55" s="129"/>
      <c r="G55" s="129"/>
      <c r="H55" s="144"/>
      <c r="I55" s="127"/>
      <c r="J55" s="128"/>
      <c r="K55" s="133"/>
      <c r="L55" s="133"/>
    </row>
    <row r="56" spans="1:12" ht="90" hidden="1">
      <c r="A56" s="125"/>
      <c r="B56" s="126" t="s">
        <v>15</v>
      </c>
      <c r="C56" s="127"/>
      <c r="D56" s="127"/>
      <c r="E56" s="128"/>
      <c r="F56" s="129"/>
      <c r="G56" s="129"/>
      <c r="H56" s="144"/>
      <c r="I56" s="127"/>
      <c r="J56" s="128"/>
      <c r="K56" s="133" t="e">
        <f>J56/H56*100</f>
        <v>#DIV/0!</v>
      </c>
      <c r="L56" s="133" t="e">
        <f>J56/I56*100</f>
        <v>#DIV/0!</v>
      </c>
    </row>
    <row r="57" spans="1:12" ht="60" hidden="1">
      <c r="A57" s="125">
        <v>41021100</v>
      </c>
      <c r="B57" s="112" t="s">
        <v>111</v>
      </c>
      <c r="C57" s="127"/>
      <c r="D57" s="127"/>
      <c r="E57" s="128"/>
      <c r="F57" s="129"/>
      <c r="G57" s="129"/>
      <c r="H57" s="144"/>
      <c r="I57" s="127"/>
      <c r="J57" s="128"/>
      <c r="K57" s="133"/>
      <c r="L57" s="133"/>
    </row>
    <row r="58" spans="1:12" ht="60" hidden="1">
      <c r="A58" s="125">
        <v>41021200</v>
      </c>
      <c r="B58" s="143" t="s">
        <v>107</v>
      </c>
      <c r="C58" s="127"/>
      <c r="D58" s="127"/>
      <c r="E58" s="128"/>
      <c r="F58" s="129"/>
      <c r="G58" s="129"/>
      <c r="H58" s="144"/>
      <c r="I58" s="127"/>
      <c r="J58" s="128"/>
      <c r="K58" s="133"/>
      <c r="L58" s="133"/>
    </row>
    <row r="59" spans="1:12" ht="105" hidden="1">
      <c r="A59" s="125">
        <v>41021600</v>
      </c>
      <c r="B59" s="112" t="s">
        <v>112</v>
      </c>
      <c r="C59" s="127"/>
      <c r="D59" s="127"/>
      <c r="E59" s="128"/>
      <c r="F59" s="129"/>
      <c r="G59" s="129"/>
      <c r="H59" s="144"/>
      <c r="I59" s="127"/>
      <c r="J59" s="128"/>
      <c r="K59" s="133"/>
      <c r="L59" s="133"/>
    </row>
    <row r="60" spans="1:12" ht="45" hidden="1">
      <c r="A60" s="125">
        <v>41021800</v>
      </c>
      <c r="B60" s="143" t="s">
        <v>108</v>
      </c>
      <c r="C60" s="127"/>
      <c r="D60" s="127"/>
      <c r="E60" s="128"/>
      <c r="F60" s="129"/>
      <c r="G60" s="129"/>
      <c r="H60" s="144"/>
      <c r="I60" s="127"/>
      <c r="J60" s="128"/>
      <c r="K60" s="133"/>
      <c r="L60" s="133"/>
    </row>
    <row r="61" spans="1:12" ht="75" customHeight="1" hidden="1" thickBot="1">
      <c r="A61" s="145">
        <v>41021900</v>
      </c>
      <c r="B61" s="146" t="s">
        <v>109</v>
      </c>
      <c r="C61" s="108"/>
      <c r="D61" s="108"/>
      <c r="E61" s="136"/>
      <c r="F61" s="96"/>
      <c r="G61" s="96"/>
      <c r="H61" s="147"/>
      <c r="I61" s="108"/>
      <c r="J61" s="136"/>
      <c r="K61" s="92"/>
      <c r="L61" s="92"/>
    </row>
    <row r="62" spans="1:12" ht="23.25" customHeight="1" thickBot="1">
      <c r="A62" s="76">
        <v>41030000</v>
      </c>
      <c r="B62" s="148" t="s">
        <v>96</v>
      </c>
      <c r="C62" s="78">
        <f>C63+C64+C65+C66+C67+C68+C69+C70+C71</f>
        <v>29551412.69</v>
      </c>
      <c r="D62" s="78">
        <f aca="true" t="shared" si="6" ref="D62:J62">D63+D64+D65+D66+D67+D68+D69+D70+D71</f>
        <v>34638227.98</v>
      </c>
      <c r="E62" s="78">
        <f t="shared" si="6"/>
        <v>33644753.97</v>
      </c>
      <c r="F62" s="79">
        <f>E62/C62*100</f>
        <v>113.85159255477879</v>
      </c>
      <c r="G62" s="79">
        <f>E62/D62*100</f>
        <v>97.13185671457089</v>
      </c>
      <c r="H62" s="78">
        <f t="shared" si="6"/>
        <v>558100</v>
      </c>
      <c r="I62" s="78">
        <f t="shared" si="6"/>
        <v>2725600</v>
      </c>
      <c r="J62" s="78">
        <f t="shared" si="6"/>
        <v>504141.19</v>
      </c>
      <c r="K62" s="79">
        <f>J62/H62*100</f>
        <v>90.33169503673177</v>
      </c>
      <c r="L62" s="79">
        <f>J62/I62*100</f>
        <v>18.496521499853245</v>
      </c>
    </row>
    <row r="63" spans="1:12" ht="75">
      <c r="A63" s="81">
        <v>41030600</v>
      </c>
      <c r="B63" s="149" t="s">
        <v>97</v>
      </c>
      <c r="C63" s="100">
        <v>16969721.71</v>
      </c>
      <c r="D63" s="100">
        <v>20679045</v>
      </c>
      <c r="E63" s="102">
        <v>20135251.16</v>
      </c>
      <c r="F63" s="95">
        <f>E63/C63*100</f>
        <v>118.65398563451161</v>
      </c>
      <c r="G63" s="95">
        <f>E63/D63*100</f>
        <v>97.37031453821973</v>
      </c>
      <c r="H63" s="150"/>
      <c r="I63" s="100"/>
      <c r="J63" s="102"/>
      <c r="K63" s="87"/>
      <c r="L63" s="87"/>
    </row>
    <row r="64" spans="1:12" ht="105.75" thickBot="1">
      <c r="A64" s="145">
        <v>41030800</v>
      </c>
      <c r="B64" s="146" t="s">
        <v>98</v>
      </c>
      <c r="C64" s="108">
        <v>10999212</v>
      </c>
      <c r="D64" s="108">
        <v>11879444</v>
      </c>
      <c r="E64" s="136">
        <v>11853877.8</v>
      </c>
      <c r="F64" s="96">
        <f>E64/C64*100</f>
        <v>107.77024572305727</v>
      </c>
      <c r="G64" s="96">
        <f>E64/D64*100</f>
        <v>99.78478622400173</v>
      </c>
      <c r="H64" s="147"/>
      <c r="I64" s="108"/>
      <c r="J64" s="136"/>
      <c r="K64" s="92"/>
      <c r="L64" s="92"/>
    </row>
    <row r="65" spans="1:12" ht="105.75" thickBot="1">
      <c r="A65" s="111">
        <v>41030900</v>
      </c>
      <c r="B65" s="201" t="s">
        <v>99</v>
      </c>
      <c r="C65" s="101">
        <v>904122.73</v>
      </c>
      <c r="D65" s="101">
        <v>1078954.98</v>
      </c>
      <c r="E65" s="202">
        <v>659264.69</v>
      </c>
      <c r="F65" s="104">
        <f>E65/C65*100</f>
        <v>72.91761042220452</v>
      </c>
      <c r="G65" s="104">
        <f>E65/D65*100</f>
        <v>61.102149971076635</v>
      </c>
      <c r="H65" s="203"/>
      <c r="I65" s="101"/>
      <c r="J65" s="202"/>
      <c r="K65" s="79"/>
      <c r="L65" s="79"/>
    </row>
    <row r="66" spans="1:12" ht="75">
      <c r="A66" s="81">
        <v>41031000</v>
      </c>
      <c r="B66" s="149" t="s">
        <v>100</v>
      </c>
      <c r="C66" s="100">
        <v>326815.35</v>
      </c>
      <c r="D66" s="100">
        <v>401922</v>
      </c>
      <c r="E66" s="102">
        <v>401921.09</v>
      </c>
      <c r="F66" s="113">
        <f>E66/C66*100</f>
        <v>122.98109314632867</v>
      </c>
      <c r="G66" s="113">
        <f>E66/D66*100</f>
        <v>99.9997735879101</v>
      </c>
      <c r="H66" s="150"/>
      <c r="I66" s="100"/>
      <c r="J66" s="102"/>
      <c r="K66" s="85"/>
      <c r="L66" s="85"/>
    </row>
    <row r="67" spans="1:12" ht="60">
      <c r="A67" s="125">
        <v>41032600</v>
      </c>
      <c r="B67" s="143" t="s">
        <v>101</v>
      </c>
      <c r="C67" s="90"/>
      <c r="D67" s="90"/>
      <c r="E67" s="91"/>
      <c r="F67" s="129"/>
      <c r="G67" s="129"/>
      <c r="H67" s="93"/>
      <c r="I67" s="90"/>
      <c r="J67" s="91"/>
      <c r="K67" s="133"/>
      <c r="L67" s="133"/>
    </row>
    <row r="68" spans="1:12" ht="60">
      <c r="A68" s="125">
        <v>41034400</v>
      </c>
      <c r="B68" s="143" t="s">
        <v>104</v>
      </c>
      <c r="C68" s="90"/>
      <c r="D68" s="90"/>
      <c r="E68" s="91"/>
      <c r="F68" s="129"/>
      <c r="G68" s="129"/>
      <c r="H68" s="93">
        <v>558100</v>
      </c>
      <c r="I68" s="90">
        <v>2725600</v>
      </c>
      <c r="J68" s="91">
        <v>504141.19</v>
      </c>
      <c r="K68" s="129">
        <f>J68/H68*100</f>
        <v>90.33169503673177</v>
      </c>
      <c r="L68" s="129">
        <f>J68/I68*100</f>
        <v>18.496521499853245</v>
      </c>
    </row>
    <row r="69" spans="1:12" ht="15">
      <c r="A69" s="125">
        <v>41035000</v>
      </c>
      <c r="B69" s="143" t="s">
        <v>102</v>
      </c>
      <c r="C69" s="90">
        <v>298197</v>
      </c>
      <c r="D69" s="90">
        <v>514344</v>
      </c>
      <c r="E69" s="91">
        <v>514344</v>
      </c>
      <c r="F69" s="129">
        <f>E69/C69*100</f>
        <v>172.4846326421795</v>
      </c>
      <c r="G69" s="129">
        <f>E69/D69*100</f>
        <v>100</v>
      </c>
      <c r="H69" s="93"/>
      <c r="I69" s="90"/>
      <c r="J69" s="91"/>
      <c r="K69" s="129"/>
      <c r="L69" s="129"/>
    </row>
    <row r="70" spans="1:12" ht="105.75" thickBot="1">
      <c r="A70" s="125">
        <v>41035800</v>
      </c>
      <c r="B70" s="143" t="s">
        <v>103</v>
      </c>
      <c r="C70" s="90">
        <v>53343.9</v>
      </c>
      <c r="D70" s="90">
        <v>84518</v>
      </c>
      <c r="E70" s="91">
        <v>80095.23</v>
      </c>
      <c r="F70" s="129">
        <f>E70/C70*100</f>
        <v>150.14880801741154</v>
      </c>
      <c r="G70" s="129">
        <f>E70/D70*100</f>
        <v>94.76706737026431</v>
      </c>
      <c r="H70" s="93"/>
      <c r="I70" s="90"/>
      <c r="J70" s="91"/>
      <c r="K70" s="129"/>
      <c r="L70" s="129"/>
    </row>
    <row r="71" spans="1:12" ht="93.75" customHeight="1" hidden="1" thickBot="1">
      <c r="A71" s="88">
        <v>41036600</v>
      </c>
      <c r="B71" s="151" t="s">
        <v>110</v>
      </c>
      <c r="C71" s="90"/>
      <c r="D71" s="90"/>
      <c r="E71" s="91"/>
      <c r="F71" s="129"/>
      <c r="G71" s="129"/>
      <c r="H71" s="93"/>
      <c r="I71" s="90"/>
      <c r="J71" s="91"/>
      <c r="K71" s="114"/>
      <c r="L71" s="96"/>
    </row>
    <row r="72" spans="1:12" ht="25.5" customHeight="1" thickBot="1">
      <c r="A72" s="74"/>
      <c r="B72" s="138" t="s">
        <v>8</v>
      </c>
      <c r="C72" s="139">
        <f>C62+C52+C51</f>
        <v>67994004.85</v>
      </c>
      <c r="D72" s="139">
        <f>D62+D52+D51</f>
        <v>78674064.97999999</v>
      </c>
      <c r="E72" s="152">
        <f>E62+E52+E51</f>
        <v>78404460.22999999</v>
      </c>
      <c r="F72" s="97">
        <f>E72/C72*100</f>
        <v>115.31084307060051</v>
      </c>
      <c r="G72" s="97">
        <f>E72/D72*100</f>
        <v>99.65731432579652</v>
      </c>
      <c r="H72" s="153">
        <f>H62+H52+H51</f>
        <v>4083768.12</v>
      </c>
      <c r="I72" s="78">
        <f>I62+I52+I51</f>
        <v>14157818.35</v>
      </c>
      <c r="J72" s="154">
        <f>J62+J52+J51</f>
        <v>4728620.430000001</v>
      </c>
      <c r="K72" s="79">
        <f>J72/H72*100</f>
        <v>115.79062010993906</v>
      </c>
      <c r="L72" s="79">
        <f>J72/I72*100</f>
        <v>33.39935795969583</v>
      </c>
    </row>
    <row r="73" spans="1:12" ht="12.75" hidden="1">
      <c r="A73" s="54"/>
      <c r="B73" s="56" t="s">
        <v>55</v>
      </c>
      <c r="C73" s="56"/>
      <c r="D73" s="57">
        <f>SUM(D72:D72)</f>
        <v>78674064.97999999</v>
      </c>
      <c r="E73" s="57">
        <f>SUM(E72:E72)</f>
        <v>78404460.22999999</v>
      </c>
      <c r="F73" s="58">
        <f>IF(D73=0,0,E73/D73*100)</f>
        <v>99.65731432579652</v>
      </c>
      <c r="G73" s="58"/>
      <c r="H73" s="58"/>
      <c r="I73" s="57">
        <f>SUM(I72:I72)</f>
        <v>14157818.35</v>
      </c>
      <c r="J73" s="57">
        <f>SUM(J72:J72)</f>
        <v>4728620.430000001</v>
      </c>
      <c r="K73" s="58">
        <f>IF(I73=0,0,J73/I73*100)</f>
        <v>33.39935795969583</v>
      </c>
      <c r="L73" s="54"/>
    </row>
    <row r="74" spans="1:12" ht="12.75" hidden="1">
      <c r="A74" s="54"/>
      <c r="B74" s="56"/>
      <c r="C74" s="56"/>
      <c r="D74" s="57"/>
      <c r="E74" s="57"/>
      <c r="F74" s="58"/>
      <c r="G74" s="58"/>
      <c r="H74" s="58"/>
      <c r="I74" s="57"/>
      <c r="J74" s="57"/>
      <c r="K74" s="58"/>
      <c r="L74" s="54"/>
    </row>
    <row r="75" spans="1:12" ht="12.75" hidden="1">
      <c r="A75" s="54"/>
      <c r="B75" s="56"/>
      <c r="C75" s="56"/>
      <c r="D75" s="57"/>
      <c r="E75" s="57"/>
      <c r="F75" s="58"/>
      <c r="G75" s="58"/>
      <c r="H75" s="58"/>
      <c r="I75" s="57"/>
      <c r="J75" s="57"/>
      <c r="K75" s="58"/>
      <c r="L75" s="54"/>
    </row>
    <row r="76" spans="1:12" ht="12.75" hidden="1">
      <c r="A76" s="54"/>
      <c r="B76" s="56"/>
      <c r="C76" s="56"/>
      <c r="D76" s="57"/>
      <c r="E76" s="57"/>
      <c r="F76" s="58"/>
      <c r="G76" s="58"/>
      <c r="H76" s="58"/>
      <c r="I76" s="57"/>
      <c r="J76" s="57"/>
      <c r="K76" s="58"/>
      <c r="L76" s="54"/>
    </row>
    <row r="77" spans="1:12" ht="12.75" hidden="1">
      <c r="A77" s="54"/>
      <c r="B77" s="56"/>
      <c r="C77" s="56"/>
      <c r="D77" s="57"/>
      <c r="E77" s="57"/>
      <c r="F77" s="58"/>
      <c r="G77" s="58"/>
      <c r="H77" s="58"/>
      <c r="I77" s="57"/>
      <c r="J77" s="57"/>
      <c r="K77" s="58"/>
      <c r="L77" s="54"/>
    </row>
    <row r="78" spans="1:12" ht="12.75" hidden="1">
      <c r="A78" s="54"/>
      <c r="B78" s="223" t="s">
        <v>63</v>
      </c>
      <c r="C78" s="223"/>
      <c r="D78" s="224"/>
      <c r="E78" s="224"/>
      <c r="F78" s="224"/>
      <c r="G78" s="224"/>
      <c r="H78" s="224"/>
      <c r="I78" s="224"/>
      <c r="J78" s="224"/>
      <c r="K78" s="224"/>
      <c r="L78" s="54"/>
    </row>
    <row r="79" spans="1:12" ht="12.75" hidden="1">
      <c r="A79" s="54"/>
      <c r="B79" s="56"/>
      <c r="C79" s="56"/>
      <c r="D79" s="57"/>
      <c r="E79" s="57"/>
      <c r="F79" s="58"/>
      <c r="G79" s="58"/>
      <c r="H79" s="58"/>
      <c r="I79" s="57"/>
      <c r="J79" s="57"/>
      <c r="K79" s="58"/>
      <c r="L79" s="54"/>
    </row>
    <row r="80" spans="1:12" ht="12.75" hidden="1">
      <c r="A80" s="54"/>
      <c r="B80" s="59" t="s">
        <v>0</v>
      </c>
      <c r="C80" s="59"/>
      <c r="D80" s="225" t="s">
        <v>1</v>
      </c>
      <c r="E80" s="225"/>
      <c r="F80" s="225"/>
      <c r="G80" s="55"/>
      <c r="H80" s="55"/>
      <c r="I80" s="225" t="s">
        <v>2</v>
      </c>
      <c r="J80" s="225"/>
      <c r="K80" s="225"/>
      <c r="L80" s="54"/>
    </row>
    <row r="81" spans="1:12" ht="49.5" customHeight="1" hidden="1">
      <c r="A81" s="54"/>
      <c r="B81" s="59"/>
      <c r="C81" s="59"/>
      <c r="D81" s="60" t="s">
        <v>70</v>
      </c>
      <c r="E81" s="60" t="s">
        <v>71</v>
      </c>
      <c r="F81" s="60" t="s">
        <v>51</v>
      </c>
      <c r="G81" s="60"/>
      <c r="H81" s="60"/>
      <c r="I81" s="60" t="s">
        <v>65</v>
      </c>
      <c r="J81" s="60" t="s">
        <v>72</v>
      </c>
      <c r="K81" s="60" t="s">
        <v>61</v>
      </c>
      <c r="L81" s="54"/>
    </row>
    <row r="82" spans="1:12" ht="12.75" hidden="1">
      <c r="A82" s="54"/>
      <c r="B82" s="60">
        <v>1</v>
      </c>
      <c r="C82" s="60"/>
      <c r="D82" s="61">
        <v>2</v>
      </c>
      <c r="E82" s="60">
        <v>3</v>
      </c>
      <c r="F82" s="61">
        <v>4</v>
      </c>
      <c r="G82" s="61"/>
      <c r="H82" s="61"/>
      <c r="I82" s="60">
        <v>5</v>
      </c>
      <c r="J82" s="61">
        <v>6</v>
      </c>
      <c r="K82" s="60">
        <v>7</v>
      </c>
      <c r="L82" s="54"/>
    </row>
    <row r="83" spans="1:12" ht="22.5" hidden="1">
      <c r="A83" s="54"/>
      <c r="B83" s="62" t="s">
        <v>64</v>
      </c>
      <c r="C83" s="62"/>
      <c r="D83" s="63">
        <v>0</v>
      </c>
      <c r="E83" s="64">
        <v>0</v>
      </c>
      <c r="F83" s="61"/>
      <c r="G83" s="61"/>
      <c r="H83" s="61"/>
      <c r="I83" s="65">
        <v>0</v>
      </c>
      <c r="J83" s="63">
        <v>0</v>
      </c>
      <c r="K83" s="64"/>
      <c r="L83" s="54"/>
    </row>
    <row r="84" spans="1:12" ht="42" customHeight="1">
      <c r="A84" s="195"/>
      <c r="B84" s="220" t="s">
        <v>147</v>
      </c>
      <c r="C84" s="220"/>
      <c r="D84" s="220"/>
      <c r="E84" s="220"/>
      <c r="F84" s="220"/>
      <c r="G84" s="220"/>
      <c r="H84" s="220"/>
      <c r="I84" s="220"/>
      <c r="J84" s="220"/>
      <c r="K84" s="220"/>
      <c r="L84" s="196"/>
    </row>
    <row r="85" spans="1:12" ht="19.5" customHeight="1">
      <c r="A85" s="197">
        <v>1</v>
      </c>
      <c r="B85" s="198">
        <v>2</v>
      </c>
      <c r="C85" s="197">
        <v>3</v>
      </c>
      <c r="D85" s="198">
        <v>4</v>
      </c>
      <c r="E85" s="197">
        <v>5</v>
      </c>
      <c r="F85" s="198">
        <v>6</v>
      </c>
      <c r="G85" s="197">
        <v>7</v>
      </c>
      <c r="H85" s="198">
        <v>8</v>
      </c>
      <c r="I85" s="197">
        <v>9</v>
      </c>
      <c r="J85" s="198">
        <v>10</v>
      </c>
      <c r="K85" s="197">
        <v>11</v>
      </c>
      <c r="L85" s="198">
        <v>12</v>
      </c>
    </row>
    <row r="86" spans="1:12" ht="32.25" customHeight="1">
      <c r="A86" s="159">
        <v>10000</v>
      </c>
      <c r="B86" s="160" t="s">
        <v>113</v>
      </c>
      <c r="C86" s="161">
        <v>4318917.37</v>
      </c>
      <c r="D86" s="161">
        <v>5988931</v>
      </c>
      <c r="E86" s="161">
        <v>4544621.91</v>
      </c>
      <c r="F86" s="174">
        <f>E86/C86*100</f>
        <v>105.22595179911951</v>
      </c>
      <c r="G86" s="175">
        <f>E86/D86*100</f>
        <v>75.88369126309854</v>
      </c>
      <c r="H86" s="174">
        <v>22742.82</v>
      </c>
      <c r="I86" s="174">
        <v>397629.66</v>
      </c>
      <c r="J86" s="190">
        <v>194460.26</v>
      </c>
      <c r="K86" s="176">
        <f>J86/H86*100</f>
        <v>855.0402280807746</v>
      </c>
      <c r="L86" s="177">
        <f>J86/I86*100</f>
        <v>48.90486791151345</v>
      </c>
    </row>
    <row r="87" spans="1:12" ht="27.75" customHeight="1">
      <c r="A87" s="159">
        <v>70000</v>
      </c>
      <c r="B87" s="160" t="s">
        <v>114</v>
      </c>
      <c r="C87" s="161">
        <v>18598683.61</v>
      </c>
      <c r="D87" s="161">
        <v>24901114</v>
      </c>
      <c r="E87" s="161">
        <v>19652696.26</v>
      </c>
      <c r="F87" s="174">
        <f aca="true" t="shared" si="7" ref="F87:F121">E87/C87*100</f>
        <v>105.66713576133576</v>
      </c>
      <c r="G87" s="175">
        <f aca="true" t="shared" si="8" ref="G87:G121">E87/D87*100</f>
        <v>78.92296007319192</v>
      </c>
      <c r="H87" s="174">
        <v>756417.26</v>
      </c>
      <c r="I87" s="174">
        <v>3491423.45</v>
      </c>
      <c r="J87" s="190">
        <v>832139</v>
      </c>
      <c r="K87" s="176">
        <f aca="true" t="shared" si="9" ref="K87:K106">J87/H87*100</f>
        <v>110.01057802409215</v>
      </c>
      <c r="L87" s="177">
        <f aca="true" t="shared" si="10" ref="L87:L106">J87/I87*100</f>
        <v>23.83380337323449</v>
      </c>
    </row>
    <row r="88" spans="1:12" ht="26.25" customHeight="1">
      <c r="A88" s="159">
        <v>80000</v>
      </c>
      <c r="B88" s="160" t="s">
        <v>115</v>
      </c>
      <c r="C88" s="161">
        <v>15055945.72</v>
      </c>
      <c r="D88" s="161">
        <v>22219532</v>
      </c>
      <c r="E88" s="161">
        <v>17465614.04</v>
      </c>
      <c r="F88" s="174">
        <f t="shared" si="7"/>
        <v>116.00476227009138</v>
      </c>
      <c r="G88" s="175">
        <f t="shared" si="8"/>
        <v>78.60477907455477</v>
      </c>
      <c r="H88" s="174">
        <v>543559.66</v>
      </c>
      <c r="I88" s="174">
        <v>3491814.88</v>
      </c>
      <c r="J88" s="190">
        <v>643280.12</v>
      </c>
      <c r="K88" s="176">
        <f t="shared" si="9"/>
        <v>118.34581690628035</v>
      </c>
      <c r="L88" s="177">
        <f t="shared" si="10"/>
        <v>18.42251499884782</v>
      </c>
    </row>
    <row r="89" spans="1:12" ht="34.5" customHeight="1">
      <c r="A89" s="159">
        <v>90000</v>
      </c>
      <c r="B89" s="160" t="s">
        <v>116</v>
      </c>
      <c r="C89" s="161">
        <v>29076710.66</v>
      </c>
      <c r="D89" s="161">
        <v>34851149.98</v>
      </c>
      <c r="E89" s="161">
        <v>33941431.67</v>
      </c>
      <c r="F89" s="174">
        <f t="shared" si="7"/>
        <v>116.73064421517341</v>
      </c>
      <c r="G89" s="175">
        <f t="shared" si="8"/>
        <v>97.38970360943023</v>
      </c>
      <c r="H89" s="174">
        <v>62377.81</v>
      </c>
      <c r="I89" s="178">
        <v>84523.57</v>
      </c>
      <c r="J89" s="190">
        <v>19909.61</v>
      </c>
      <c r="K89" s="176">
        <f t="shared" si="9"/>
        <v>31.917776529826874</v>
      </c>
      <c r="L89" s="177">
        <f t="shared" si="10"/>
        <v>23.55509829979969</v>
      </c>
    </row>
    <row r="90" spans="1:12" ht="33.75" customHeight="1">
      <c r="A90" s="159">
        <v>100000</v>
      </c>
      <c r="B90" s="160" t="s">
        <v>117</v>
      </c>
      <c r="C90" s="161">
        <f>SUM(C91:C99)</f>
        <v>498059.47</v>
      </c>
      <c r="D90" s="161">
        <f>SUM(D91:D99)</f>
        <v>1655829</v>
      </c>
      <c r="E90" s="161">
        <f>SUM(E91:E99)</f>
        <v>664209.76</v>
      </c>
      <c r="F90" s="174">
        <f t="shared" si="7"/>
        <v>133.35952833102442</v>
      </c>
      <c r="G90" s="175">
        <f t="shared" si="8"/>
        <v>40.113427171525565</v>
      </c>
      <c r="H90" s="174">
        <f>SUM(H91:H99)</f>
        <v>1012626.25</v>
      </c>
      <c r="I90" s="174">
        <f>SUM(I91:I99)</f>
        <v>3791102.73</v>
      </c>
      <c r="J90" s="191">
        <f>SUM(J91:J99)</f>
        <v>447508.66</v>
      </c>
      <c r="K90" s="176">
        <f t="shared" si="9"/>
        <v>44.192875703153064</v>
      </c>
      <c r="L90" s="177">
        <f t="shared" si="10"/>
        <v>11.804181840253113</v>
      </c>
    </row>
    <row r="91" spans="1:12" ht="25.5" customHeight="1">
      <c r="A91" s="159">
        <v>100101</v>
      </c>
      <c r="B91" s="163" t="s">
        <v>118</v>
      </c>
      <c r="C91" s="164"/>
      <c r="D91" s="164"/>
      <c r="E91" s="164"/>
      <c r="F91" s="174"/>
      <c r="G91" s="175"/>
      <c r="H91" s="179"/>
      <c r="I91" s="180">
        <v>188193</v>
      </c>
      <c r="J91" s="190">
        <v>17814</v>
      </c>
      <c r="K91" s="181"/>
      <c r="L91" s="182">
        <f t="shared" si="10"/>
        <v>9.465814350161802</v>
      </c>
    </row>
    <row r="92" spans="1:12" ht="21.75" customHeight="1">
      <c r="A92" s="159">
        <v>100102</v>
      </c>
      <c r="B92" s="163" t="s">
        <v>119</v>
      </c>
      <c r="C92" s="165">
        <v>95083.98</v>
      </c>
      <c r="D92" s="165">
        <v>99000</v>
      </c>
      <c r="E92" s="165">
        <v>94342.51</v>
      </c>
      <c r="F92" s="179">
        <f t="shared" si="7"/>
        <v>99.22019461112166</v>
      </c>
      <c r="G92" s="180">
        <f t="shared" si="8"/>
        <v>95.29546464646465</v>
      </c>
      <c r="H92" s="179">
        <v>726878.27</v>
      </c>
      <c r="I92" s="179">
        <v>2167447.98</v>
      </c>
      <c r="J92" s="190">
        <v>79111.36</v>
      </c>
      <c r="K92" s="181">
        <f t="shared" si="9"/>
        <v>10.88371509578901</v>
      </c>
      <c r="L92" s="182">
        <f t="shared" si="10"/>
        <v>3.6499773341734367</v>
      </c>
    </row>
    <row r="93" spans="1:12" ht="21.75" customHeight="1">
      <c r="A93" s="159">
        <v>100103</v>
      </c>
      <c r="B93" s="163" t="s">
        <v>120</v>
      </c>
      <c r="C93" s="165"/>
      <c r="D93" s="165"/>
      <c r="E93" s="165"/>
      <c r="F93" s="179"/>
      <c r="G93" s="180"/>
      <c r="H93" s="180"/>
      <c r="I93" s="180"/>
      <c r="J93" s="192"/>
      <c r="K93" s="181"/>
      <c r="L93" s="182"/>
    </row>
    <row r="94" spans="1:12" ht="21.75" customHeight="1">
      <c r="A94" s="159">
        <v>100202</v>
      </c>
      <c r="B94" s="163" t="s">
        <v>121</v>
      </c>
      <c r="C94" s="165"/>
      <c r="D94" s="165">
        <v>15000</v>
      </c>
      <c r="E94" s="165"/>
      <c r="F94" s="179"/>
      <c r="G94" s="180"/>
      <c r="H94" s="180">
        <v>279291</v>
      </c>
      <c r="I94" s="179">
        <v>771500</v>
      </c>
      <c r="J94" s="192"/>
      <c r="K94" s="181">
        <f t="shared" si="9"/>
        <v>0</v>
      </c>
      <c r="L94" s="182">
        <f t="shared" si="10"/>
        <v>0</v>
      </c>
    </row>
    <row r="95" spans="1:12" ht="21.75" customHeight="1">
      <c r="A95" s="159">
        <v>100201</v>
      </c>
      <c r="B95" s="163" t="s">
        <v>122</v>
      </c>
      <c r="C95" s="164"/>
      <c r="D95" s="164"/>
      <c r="E95" s="164"/>
      <c r="F95" s="179"/>
      <c r="G95" s="180"/>
      <c r="H95" s="179">
        <v>6456.98</v>
      </c>
      <c r="I95" s="180">
        <v>182020</v>
      </c>
      <c r="J95" s="190">
        <v>182020</v>
      </c>
      <c r="K95" s="181">
        <f t="shared" si="9"/>
        <v>2818.9649030971136</v>
      </c>
      <c r="L95" s="182">
        <f t="shared" si="10"/>
        <v>100</v>
      </c>
    </row>
    <row r="96" spans="1:12" ht="21.75" customHeight="1">
      <c r="A96" s="159">
        <v>100203</v>
      </c>
      <c r="B96" s="163" t="s">
        <v>123</v>
      </c>
      <c r="C96" s="165">
        <v>384704.54</v>
      </c>
      <c r="D96" s="165">
        <v>1494829</v>
      </c>
      <c r="E96" s="165">
        <v>549867.25</v>
      </c>
      <c r="F96" s="179">
        <f t="shared" si="7"/>
        <v>142.93235270891267</v>
      </c>
      <c r="G96" s="180">
        <f t="shared" si="8"/>
        <v>36.78462553241876</v>
      </c>
      <c r="H96" s="179"/>
      <c r="I96" s="179">
        <v>303977.57</v>
      </c>
      <c r="J96" s="190">
        <v>99000</v>
      </c>
      <c r="K96" s="181"/>
      <c r="L96" s="182">
        <f t="shared" si="10"/>
        <v>32.56819244919946</v>
      </c>
    </row>
    <row r="97" spans="1:12" ht="45">
      <c r="A97" s="159">
        <v>100400</v>
      </c>
      <c r="B97" s="163" t="s">
        <v>124</v>
      </c>
      <c r="C97" s="165"/>
      <c r="D97" s="165"/>
      <c r="E97" s="165"/>
      <c r="F97" s="179"/>
      <c r="G97" s="180"/>
      <c r="H97" s="179"/>
      <c r="I97" s="179">
        <v>177964.18</v>
      </c>
      <c r="J97" s="190">
        <v>69563.3</v>
      </c>
      <c r="K97" s="181"/>
      <c r="L97" s="182">
        <f t="shared" si="10"/>
        <v>39.088371603768806</v>
      </c>
    </row>
    <row r="98" spans="1:12" ht="120" hidden="1">
      <c r="A98" s="159">
        <v>100602</v>
      </c>
      <c r="B98" s="166" t="s">
        <v>125</v>
      </c>
      <c r="C98" s="165"/>
      <c r="D98" s="165"/>
      <c r="E98" s="165"/>
      <c r="F98" s="179"/>
      <c r="G98" s="180"/>
      <c r="H98" s="179"/>
      <c r="I98" s="180"/>
      <c r="J98" s="192"/>
      <c r="K98" s="181"/>
      <c r="L98" s="182"/>
    </row>
    <row r="99" spans="1:12" ht="60">
      <c r="A99" s="159">
        <v>100302</v>
      </c>
      <c r="B99" s="163" t="s">
        <v>126</v>
      </c>
      <c r="C99" s="165">
        <v>18270.95</v>
      </c>
      <c r="D99" s="165">
        <v>47000</v>
      </c>
      <c r="E99" s="165">
        <v>20000</v>
      </c>
      <c r="F99" s="179">
        <f t="shared" si="7"/>
        <v>109.4633831300507</v>
      </c>
      <c r="G99" s="180">
        <f t="shared" si="8"/>
        <v>42.5531914893617</v>
      </c>
      <c r="H99" s="180"/>
      <c r="I99" s="180"/>
      <c r="J99" s="192"/>
      <c r="K99" s="181"/>
      <c r="L99" s="182"/>
    </row>
    <row r="100" spans="1:12" ht="25.5" customHeight="1">
      <c r="A100" s="159">
        <v>110000</v>
      </c>
      <c r="B100" s="160" t="s">
        <v>127</v>
      </c>
      <c r="C100" s="161">
        <v>2707637.69</v>
      </c>
      <c r="D100" s="161">
        <v>3638838</v>
      </c>
      <c r="E100" s="161">
        <v>2918355.53</v>
      </c>
      <c r="F100" s="174">
        <f t="shared" si="7"/>
        <v>107.78234993471374</v>
      </c>
      <c r="G100" s="175">
        <f t="shared" si="8"/>
        <v>80.2002048456128</v>
      </c>
      <c r="H100" s="174">
        <v>783379.84</v>
      </c>
      <c r="I100" s="174">
        <v>1299620.79</v>
      </c>
      <c r="J100" s="190">
        <v>234796.07</v>
      </c>
      <c r="K100" s="176">
        <f t="shared" si="9"/>
        <v>29.97218692786376</v>
      </c>
      <c r="L100" s="177">
        <f t="shared" si="10"/>
        <v>18.066506153691186</v>
      </c>
    </row>
    <row r="101" spans="1:12" ht="27.75" customHeight="1">
      <c r="A101" s="159">
        <v>120000</v>
      </c>
      <c r="B101" s="160" t="s">
        <v>128</v>
      </c>
      <c r="C101" s="161">
        <v>25200</v>
      </c>
      <c r="D101" s="161">
        <v>37800</v>
      </c>
      <c r="E101" s="161">
        <v>37800</v>
      </c>
      <c r="F101" s="174">
        <f t="shared" si="7"/>
        <v>150</v>
      </c>
      <c r="G101" s="175">
        <f t="shared" si="8"/>
        <v>100</v>
      </c>
      <c r="H101" s="175"/>
      <c r="I101" s="174"/>
      <c r="J101" s="191"/>
      <c r="K101" s="176"/>
      <c r="L101" s="177"/>
    </row>
    <row r="102" spans="1:12" ht="19.5" customHeight="1">
      <c r="A102" s="159">
        <v>130000</v>
      </c>
      <c r="B102" s="160" t="s">
        <v>129</v>
      </c>
      <c r="C102" s="161">
        <v>412878.73</v>
      </c>
      <c r="D102" s="161">
        <v>716228</v>
      </c>
      <c r="E102" s="161">
        <v>454524.57</v>
      </c>
      <c r="F102" s="174">
        <f t="shared" si="7"/>
        <v>110.08670027637413</v>
      </c>
      <c r="G102" s="175">
        <f t="shared" si="8"/>
        <v>63.46087698330699</v>
      </c>
      <c r="H102" s="174">
        <v>76630.82</v>
      </c>
      <c r="I102" s="174">
        <v>1334510.07</v>
      </c>
      <c r="J102" s="190">
        <v>221715.07</v>
      </c>
      <c r="K102" s="176">
        <f t="shared" si="9"/>
        <v>289.3288496717117</v>
      </c>
      <c r="L102" s="177">
        <f t="shared" si="10"/>
        <v>16.613967551402588</v>
      </c>
    </row>
    <row r="103" spans="1:12" ht="28.5" customHeight="1">
      <c r="A103" s="159"/>
      <c r="B103" s="160" t="s">
        <v>130</v>
      </c>
      <c r="C103" s="162"/>
      <c r="D103" s="162"/>
      <c r="E103" s="162"/>
      <c r="F103" s="174"/>
      <c r="G103" s="175"/>
      <c r="H103" s="174">
        <f>H104</f>
        <v>81068.07</v>
      </c>
      <c r="I103" s="174">
        <f>I104</f>
        <v>1437870.49</v>
      </c>
      <c r="J103" s="191">
        <f>J104</f>
        <v>208814.78</v>
      </c>
      <c r="K103" s="176">
        <f t="shared" si="9"/>
        <v>257.57956245905444</v>
      </c>
      <c r="L103" s="177">
        <f t="shared" si="10"/>
        <v>14.522502649038996</v>
      </c>
    </row>
    <row r="104" spans="1:12" ht="27" customHeight="1">
      <c r="A104" s="159">
        <v>150101</v>
      </c>
      <c r="B104" s="163" t="s">
        <v>131</v>
      </c>
      <c r="C104" s="164"/>
      <c r="D104" s="164"/>
      <c r="E104" s="164"/>
      <c r="F104" s="174"/>
      <c r="G104" s="175"/>
      <c r="H104" s="179">
        <v>81068.07</v>
      </c>
      <c r="I104" s="179">
        <v>1437870.49</v>
      </c>
      <c r="J104" s="190">
        <v>208814.78</v>
      </c>
      <c r="K104" s="181">
        <f t="shared" si="9"/>
        <v>257.57956245905444</v>
      </c>
      <c r="L104" s="182">
        <f t="shared" si="10"/>
        <v>14.522502649038996</v>
      </c>
    </row>
    <row r="105" spans="1:12" ht="50.25" customHeight="1">
      <c r="A105" s="173">
        <v>160101</v>
      </c>
      <c r="B105" s="160" t="s">
        <v>159</v>
      </c>
      <c r="C105" s="162"/>
      <c r="D105" s="162"/>
      <c r="E105" s="162"/>
      <c r="F105" s="174"/>
      <c r="G105" s="175"/>
      <c r="H105" s="174"/>
      <c r="I105" s="174">
        <v>54000</v>
      </c>
      <c r="J105" s="190">
        <v>2800</v>
      </c>
      <c r="K105" s="176"/>
      <c r="L105" s="177">
        <f t="shared" si="10"/>
        <v>5.185185185185185</v>
      </c>
    </row>
    <row r="106" spans="1:12" ht="31.5">
      <c r="A106" s="159"/>
      <c r="B106" s="160" t="s">
        <v>132</v>
      </c>
      <c r="C106" s="161">
        <f>C107+C109+C110+C111+C112</f>
        <v>977438.01</v>
      </c>
      <c r="D106" s="161">
        <f>D107+D109+D110+D111+D112</f>
        <v>1340654</v>
      </c>
      <c r="E106" s="161">
        <f>E107+E109+E110+E111+E112</f>
        <v>672279.71</v>
      </c>
      <c r="F106" s="174">
        <f t="shared" si="7"/>
        <v>68.779779701835</v>
      </c>
      <c r="G106" s="175">
        <f t="shared" si="8"/>
        <v>50.14565353924279</v>
      </c>
      <c r="H106" s="174">
        <f>H111+H112</f>
        <v>46787.3</v>
      </c>
      <c r="I106" s="174">
        <f>I111+I112</f>
        <v>3626022.11</v>
      </c>
      <c r="J106" s="191">
        <f>J111+J112</f>
        <v>495800.56</v>
      </c>
      <c r="K106" s="176">
        <f t="shared" si="9"/>
        <v>1059.6904715595897</v>
      </c>
      <c r="L106" s="177">
        <f t="shared" si="10"/>
        <v>13.67340145645168</v>
      </c>
    </row>
    <row r="107" spans="1:12" ht="21.75" customHeight="1">
      <c r="A107" s="159">
        <v>170102</v>
      </c>
      <c r="B107" s="163" t="s">
        <v>133</v>
      </c>
      <c r="C107" s="165">
        <v>20553.71</v>
      </c>
      <c r="D107" s="165">
        <v>46374</v>
      </c>
      <c r="E107" s="165">
        <v>30908.11</v>
      </c>
      <c r="F107" s="174">
        <f t="shared" si="7"/>
        <v>150.3772798195557</v>
      </c>
      <c r="G107" s="175">
        <f t="shared" si="8"/>
        <v>66.64965282270238</v>
      </c>
      <c r="H107" s="180"/>
      <c r="I107" s="179"/>
      <c r="J107" s="192"/>
      <c r="K107" s="181"/>
      <c r="L107" s="182"/>
    </row>
    <row r="108" spans="1:12" ht="15">
      <c r="A108" s="159">
        <v>1</v>
      </c>
      <c r="B108" s="171">
        <v>2</v>
      </c>
      <c r="C108" s="159">
        <v>5</v>
      </c>
      <c r="D108" s="171">
        <v>4</v>
      </c>
      <c r="E108" s="159">
        <v>5</v>
      </c>
      <c r="F108" s="183">
        <v>6</v>
      </c>
      <c r="G108" s="184">
        <v>7</v>
      </c>
      <c r="H108" s="183">
        <v>8</v>
      </c>
      <c r="I108" s="184">
        <v>9</v>
      </c>
      <c r="J108" s="193">
        <v>10</v>
      </c>
      <c r="K108" s="184">
        <v>11</v>
      </c>
      <c r="L108" s="183">
        <v>12</v>
      </c>
    </row>
    <row r="109" spans="1:12" ht="45">
      <c r="A109" s="159">
        <v>170302</v>
      </c>
      <c r="B109" s="163" t="s">
        <v>134</v>
      </c>
      <c r="C109" s="165">
        <v>33850.78</v>
      </c>
      <c r="D109" s="165">
        <v>79998</v>
      </c>
      <c r="E109" s="165">
        <v>47316.72</v>
      </c>
      <c r="F109" s="179">
        <f t="shared" si="7"/>
        <v>139.78029457519148</v>
      </c>
      <c r="G109" s="180">
        <f t="shared" si="8"/>
        <v>59.147378684467114</v>
      </c>
      <c r="H109" s="180"/>
      <c r="I109" s="179"/>
      <c r="J109" s="192"/>
      <c r="K109" s="181"/>
      <c r="L109" s="182"/>
    </row>
    <row r="110" spans="1:12" ht="28.5" customHeight="1">
      <c r="A110" s="159">
        <v>170602</v>
      </c>
      <c r="B110" s="163" t="s">
        <v>135</v>
      </c>
      <c r="C110" s="165">
        <v>648457.51</v>
      </c>
      <c r="D110" s="165">
        <v>850119</v>
      </c>
      <c r="E110" s="165">
        <v>478575.88</v>
      </c>
      <c r="F110" s="179">
        <f t="shared" si="7"/>
        <v>73.80219561340265</v>
      </c>
      <c r="G110" s="180">
        <f t="shared" si="8"/>
        <v>56.29516338300873</v>
      </c>
      <c r="H110" s="180"/>
      <c r="I110" s="179"/>
      <c r="J110" s="192"/>
      <c r="K110" s="181"/>
      <c r="L110" s="182"/>
    </row>
    <row r="111" spans="1:12" ht="15.75">
      <c r="A111" s="159">
        <v>170603</v>
      </c>
      <c r="B111" s="163" t="s">
        <v>136</v>
      </c>
      <c r="C111" s="164">
        <v>100000</v>
      </c>
      <c r="D111" s="164">
        <v>100000</v>
      </c>
      <c r="E111" s="164"/>
      <c r="F111" s="179">
        <f t="shared" si="7"/>
        <v>0</v>
      </c>
      <c r="G111" s="180">
        <f t="shared" si="8"/>
        <v>0</v>
      </c>
      <c r="H111" s="179"/>
      <c r="I111" s="179">
        <v>31800</v>
      </c>
      <c r="J111" s="190">
        <v>31800</v>
      </c>
      <c r="K111" s="181"/>
      <c r="L111" s="182">
        <f aca="true" t="shared" si="11" ref="L111:L121">J111/I111*100</f>
        <v>100</v>
      </c>
    </row>
    <row r="112" spans="1:12" ht="45">
      <c r="A112" s="159">
        <v>170703</v>
      </c>
      <c r="B112" s="163" t="s">
        <v>137</v>
      </c>
      <c r="C112" s="165">
        <v>174576.01</v>
      </c>
      <c r="D112" s="165">
        <v>264163</v>
      </c>
      <c r="E112" s="165">
        <v>115479</v>
      </c>
      <c r="F112" s="179">
        <f t="shared" si="7"/>
        <v>66.14826401405325</v>
      </c>
      <c r="G112" s="180">
        <f t="shared" si="8"/>
        <v>43.71505472000242</v>
      </c>
      <c r="H112" s="179">
        <v>46787.3</v>
      </c>
      <c r="I112" s="179">
        <v>3594222.11</v>
      </c>
      <c r="J112" s="190">
        <v>464000.56</v>
      </c>
      <c r="K112" s="181">
        <f>J112/H112*100</f>
        <v>991.7233095305777</v>
      </c>
      <c r="L112" s="182">
        <f t="shared" si="11"/>
        <v>12.909623996498091</v>
      </c>
    </row>
    <row r="113" spans="1:12" ht="34.5" customHeight="1">
      <c r="A113" s="159"/>
      <c r="B113" s="167" t="s">
        <v>138</v>
      </c>
      <c r="C113" s="161">
        <f>SUM(C114)</f>
        <v>1933</v>
      </c>
      <c r="D113" s="161">
        <f>SUM(D114)</f>
        <v>2912</v>
      </c>
      <c r="E113" s="161">
        <f>SUM(E114)</f>
        <v>1520</v>
      </c>
      <c r="F113" s="174">
        <f t="shared" si="7"/>
        <v>78.63424728401448</v>
      </c>
      <c r="G113" s="175">
        <f t="shared" si="8"/>
        <v>52.197802197802204</v>
      </c>
      <c r="H113" s="180">
        <f>H114</f>
        <v>0</v>
      </c>
      <c r="I113" s="179">
        <f>I114</f>
        <v>0</v>
      </c>
      <c r="J113" s="192"/>
      <c r="K113" s="181"/>
      <c r="L113" s="182"/>
    </row>
    <row r="114" spans="1:12" ht="30">
      <c r="A114" s="159">
        <v>180404</v>
      </c>
      <c r="B114" s="163" t="s">
        <v>139</v>
      </c>
      <c r="C114" s="165">
        <v>1933</v>
      </c>
      <c r="D114" s="165">
        <v>2912</v>
      </c>
      <c r="E114" s="165">
        <v>1520</v>
      </c>
      <c r="F114" s="179">
        <f t="shared" si="7"/>
        <v>78.63424728401448</v>
      </c>
      <c r="G114" s="180">
        <f t="shared" si="8"/>
        <v>52.197802197802204</v>
      </c>
      <c r="H114" s="179">
        <v>0</v>
      </c>
      <c r="I114" s="179"/>
      <c r="J114" s="192"/>
      <c r="K114" s="181"/>
      <c r="L114" s="182"/>
    </row>
    <row r="115" spans="1:12" ht="31.5">
      <c r="A115" s="159"/>
      <c r="B115" s="160" t="s">
        <v>140</v>
      </c>
      <c r="C115" s="161">
        <f>C116</f>
        <v>15972.03</v>
      </c>
      <c r="D115" s="161">
        <f>D116</f>
        <v>21992</v>
      </c>
      <c r="E115" s="161">
        <f>E116</f>
        <v>17818.42</v>
      </c>
      <c r="F115" s="174">
        <f t="shared" si="7"/>
        <v>111.56014608036674</v>
      </c>
      <c r="G115" s="175">
        <f t="shared" si="8"/>
        <v>81.0222808293925</v>
      </c>
      <c r="H115" s="174">
        <f>H117+H118+H119</f>
        <v>82087.4</v>
      </c>
      <c r="I115" s="174">
        <f>SUM(I117:I119)</f>
        <v>261800</v>
      </c>
      <c r="J115" s="191">
        <f>SUM(J117:J119)</f>
        <v>148575.06</v>
      </c>
      <c r="K115" s="176">
        <f>J115/H115*100</f>
        <v>180.9961821180839</v>
      </c>
      <c r="L115" s="177">
        <f t="shared" si="11"/>
        <v>56.75135981665393</v>
      </c>
    </row>
    <row r="116" spans="1:12" ht="15">
      <c r="A116" s="159">
        <v>200700</v>
      </c>
      <c r="B116" s="163" t="s">
        <v>144</v>
      </c>
      <c r="C116" s="165">
        <v>15972.03</v>
      </c>
      <c r="D116" s="165">
        <v>21992</v>
      </c>
      <c r="E116" s="165">
        <v>17818.42</v>
      </c>
      <c r="F116" s="179">
        <f>E116/C116*100</f>
        <v>111.56014608036674</v>
      </c>
      <c r="G116" s="180">
        <f>E116/D116*100</f>
        <v>81.0222808293925</v>
      </c>
      <c r="H116" s="179"/>
      <c r="I116" s="179"/>
      <c r="J116" s="192"/>
      <c r="K116" s="181"/>
      <c r="L116" s="182"/>
    </row>
    <row r="117" spans="1:12" ht="30">
      <c r="A117" s="159">
        <v>240601</v>
      </c>
      <c r="B117" s="163" t="s">
        <v>141</v>
      </c>
      <c r="C117" s="165"/>
      <c r="D117" s="165"/>
      <c r="E117" s="165"/>
      <c r="F117" s="174"/>
      <c r="G117" s="175"/>
      <c r="H117" s="179">
        <v>37087.4</v>
      </c>
      <c r="I117" s="179">
        <v>216800</v>
      </c>
      <c r="J117" s="190">
        <v>148575.06</v>
      </c>
      <c r="K117" s="181">
        <f>J117/H117*100</f>
        <v>400.60791535669796</v>
      </c>
      <c r="L117" s="182">
        <f t="shared" si="11"/>
        <v>68.53093173431735</v>
      </c>
    </row>
    <row r="118" spans="1:12" ht="33.75" customHeight="1">
      <c r="A118" s="159">
        <v>240603</v>
      </c>
      <c r="B118" s="163" t="s">
        <v>142</v>
      </c>
      <c r="C118" s="165"/>
      <c r="D118" s="165"/>
      <c r="E118" s="165"/>
      <c r="F118" s="174"/>
      <c r="G118" s="175"/>
      <c r="H118" s="179">
        <v>45000</v>
      </c>
      <c r="I118" s="179">
        <v>40000</v>
      </c>
      <c r="J118" s="192"/>
      <c r="K118" s="181">
        <f>J118/H118*100</f>
        <v>0</v>
      </c>
      <c r="L118" s="182">
        <f t="shared" si="11"/>
        <v>0</v>
      </c>
    </row>
    <row r="119" spans="1:12" ht="36" customHeight="1">
      <c r="A119" s="159">
        <v>240604</v>
      </c>
      <c r="B119" s="163" t="s">
        <v>143</v>
      </c>
      <c r="C119" s="165"/>
      <c r="D119" s="165"/>
      <c r="E119" s="165"/>
      <c r="F119" s="174"/>
      <c r="G119" s="175"/>
      <c r="H119" s="179"/>
      <c r="I119" s="179">
        <v>5000</v>
      </c>
      <c r="J119" s="192"/>
      <c r="K119" s="181"/>
      <c r="L119" s="182">
        <f t="shared" si="11"/>
        <v>0</v>
      </c>
    </row>
    <row r="120" spans="1:12" ht="41.25" customHeight="1">
      <c r="A120" s="159">
        <v>250000</v>
      </c>
      <c r="B120" s="160" t="s">
        <v>145</v>
      </c>
      <c r="C120" s="161">
        <v>245595.29</v>
      </c>
      <c r="D120" s="161">
        <v>395840</v>
      </c>
      <c r="E120" s="161">
        <v>287713.59</v>
      </c>
      <c r="F120" s="174">
        <f t="shared" si="7"/>
        <v>117.14947383559351</v>
      </c>
      <c r="G120" s="175">
        <f t="shared" si="8"/>
        <v>72.6843143694422</v>
      </c>
      <c r="H120" s="174"/>
      <c r="I120" s="174">
        <v>166800</v>
      </c>
      <c r="J120" s="191"/>
      <c r="K120" s="181"/>
      <c r="L120" s="181"/>
    </row>
    <row r="121" spans="1:12" ht="16.5" thickBot="1">
      <c r="A121" s="168"/>
      <c r="B121" s="169" t="s">
        <v>146</v>
      </c>
      <c r="C121" s="170">
        <f>C86+C87+C88+C89+C90+C100+C101+C102+C106+C113+C115+C120</f>
        <v>71934971.58000001</v>
      </c>
      <c r="D121" s="170">
        <f>D86+D87+D88+D89+D90+D100+D101+D102+D106+D113+D115+D120</f>
        <v>95770819.97999999</v>
      </c>
      <c r="E121" s="170">
        <f>E86+E87+E88+E89+E90+E100+E101+E102+E106+E113+E115+E120</f>
        <v>80658585.46</v>
      </c>
      <c r="F121" s="185">
        <f t="shared" si="7"/>
        <v>112.12708323697372</v>
      </c>
      <c r="G121" s="186">
        <f t="shared" si="8"/>
        <v>84.2204185751402</v>
      </c>
      <c r="H121" s="185">
        <f>H86+H87+H88+H89+H90+H100+H102+H103+H106+H115</f>
        <v>3467677.229999999</v>
      </c>
      <c r="I121" s="185">
        <f>I86+I87+I88+I89+I90+I100+I102+I103+I106+I115+I120+I101+I105</f>
        <v>19437117.750000004</v>
      </c>
      <c r="J121" s="194">
        <f>J86+J87+J88+J89+J90+J100+J102+J103+J106+J115+J120+J101+J105</f>
        <v>3449799.1899999995</v>
      </c>
      <c r="K121" s="187">
        <f>J121/H121*100</f>
        <v>99.48443759859393</v>
      </c>
      <c r="L121" s="188">
        <f t="shared" si="11"/>
        <v>17.74851207041743</v>
      </c>
    </row>
    <row r="122" spans="6:12" ht="15">
      <c r="F122" s="189"/>
      <c r="G122" s="189"/>
      <c r="H122" s="189"/>
      <c r="I122" s="189"/>
      <c r="J122" s="189"/>
      <c r="K122" s="189"/>
      <c r="L122" s="189"/>
    </row>
    <row r="123" spans="2:12" ht="18">
      <c r="B123" s="199" t="s">
        <v>164</v>
      </c>
      <c r="C123" s="68"/>
      <c r="D123" s="68"/>
      <c r="E123" s="199" t="s">
        <v>160</v>
      </c>
      <c r="F123" s="200"/>
      <c r="G123" s="189"/>
      <c r="H123" s="189"/>
      <c r="I123" s="189"/>
      <c r="J123" s="189"/>
      <c r="K123" s="189"/>
      <c r="L123" s="189"/>
    </row>
    <row r="124" spans="2:12" ht="32.25" customHeight="1">
      <c r="B124" s="68"/>
      <c r="C124" s="68"/>
      <c r="D124" s="68"/>
      <c r="E124" s="68"/>
      <c r="F124" s="200"/>
      <c r="G124" s="189"/>
      <c r="H124" s="189"/>
      <c r="I124" s="189"/>
      <c r="J124" s="189"/>
      <c r="K124" s="189"/>
      <c r="L124" s="189"/>
    </row>
    <row r="125" spans="1:9" ht="18">
      <c r="A125" s="172"/>
      <c r="B125" s="199" t="s">
        <v>162</v>
      </c>
      <c r="C125" s="199"/>
      <c r="D125" s="199"/>
      <c r="E125" s="199" t="s">
        <v>163</v>
      </c>
      <c r="F125" s="199"/>
      <c r="G125" s="172"/>
      <c r="H125" s="172"/>
      <c r="I125" s="172"/>
    </row>
    <row r="126" spans="2:6" ht="12.75">
      <c r="B126" s="68"/>
      <c r="C126" s="68"/>
      <c r="D126" s="68"/>
      <c r="E126" s="68"/>
      <c r="F126" s="68"/>
    </row>
  </sheetData>
  <mergeCells count="19">
    <mergeCell ref="B84:K84"/>
    <mergeCell ref="B16:K16"/>
    <mergeCell ref="B78:K78"/>
    <mergeCell ref="D80:F80"/>
    <mergeCell ref="I80:K80"/>
    <mergeCell ref="B9:K9"/>
    <mergeCell ref="B10:K10"/>
    <mergeCell ref="B12:B14"/>
    <mergeCell ref="K13:L13"/>
    <mergeCell ref="H12:L12"/>
    <mergeCell ref="H13:H14"/>
    <mergeCell ref="I13:I14"/>
    <mergeCell ref="J13:J14"/>
    <mergeCell ref="A12:A14"/>
    <mergeCell ref="C12:G12"/>
    <mergeCell ref="C13:C14"/>
    <mergeCell ref="D13:D14"/>
    <mergeCell ref="E13:E14"/>
    <mergeCell ref="F13:G13"/>
  </mergeCells>
  <printOptions/>
  <pageMargins left="0.75" right="0.75" top="1" bottom="1" header="0.5" footer="0.5"/>
  <pageSetup horizontalDpi="600" verticalDpi="600" orientation="landscape" paperSize="9" scale="61" r:id="rId1"/>
  <rowBreaks count="4" manualBreakCount="4">
    <brk id="32" max="11" man="1"/>
    <brk id="64" max="11" man="1"/>
    <brk id="83" max="255" man="1"/>
    <brk id="10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:K1"/>
    </sheetView>
  </sheetViews>
  <sheetFormatPr defaultColWidth="9.00390625" defaultRowHeight="12.75" outlineLevelRow="1"/>
  <cols>
    <col min="1" max="1" width="6.75390625" style="0" customWidth="1"/>
    <col min="2" max="2" width="30.625" style="0" customWidth="1"/>
    <col min="3" max="3" width="11.00390625" style="0" bestFit="1" customWidth="1"/>
    <col min="9" max="9" width="10.125" style="0" customWidth="1"/>
    <col min="10" max="10" width="10.375" style="0" customWidth="1"/>
  </cols>
  <sheetData>
    <row r="1" spans="1:11" ht="20.25" customHeight="1">
      <c r="A1" s="227" t="s">
        <v>16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>
      <c r="A2" s="8"/>
      <c r="B2" s="9"/>
      <c r="K2" s="10" t="s">
        <v>17</v>
      </c>
    </row>
    <row r="3" spans="1:11" ht="13.5" customHeight="1">
      <c r="A3" s="228"/>
      <c r="B3" s="228"/>
      <c r="C3" s="226" t="s">
        <v>1</v>
      </c>
      <c r="D3" s="226"/>
      <c r="E3" s="226"/>
      <c r="F3" s="226" t="s">
        <v>2</v>
      </c>
      <c r="G3" s="226"/>
      <c r="H3" s="226"/>
      <c r="I3" s="226" t="s">
        <v>3</v>
      </c>
      <c r="J3" s="226"/>
      <c r="K3" s="226"/>
    </row>
    <row r="4" spans="1:11" ht="68.25" customHeight="1">
      <c r="A4" s="229"/>
      <c r="B4" s="229"/>
      <c r="C4" s="4" t="s">
        <v>12</v>
      </c>
      <c r="D4" s="5" t="s">
        <v>13</v>
      </c>
      <c r="E4" s="6" t="s">
        <v>11</v>
      </c>
      <c r="F4" s="4" t="s">
        <v>12</v>
      </c>
      <c r="G4" s="5" t="s">
        <v>13</v>
      </c>
      <c r="H4" s="6" t="s">
        <v>11</v>
      </c>
      <c r="I4" s="4" t="s">
        <v>12</v>
      </c>
      <c r="J4" s="5" t="s">
        <v>13</v>
      </c>
      <c r="K4" s="6" t="s">
        <v>11</v>
      </c>
    </row>
    <row r="5" spans="1:11" ht="12" customHeight="1">
      <c r="A5" s="11">
        <v>1</v>
      </c>
      <c r="B5" s="12">
        <v>2</v>
      </c>
      <c r="C5" s="2">
        <v>3</v>
      </c>
      <c r="D5" s="1">
        <v>4</v>
      </c>
      <c r="E5" s="2">
        <v>5</v>
      </c>
      <c r="F5" s="1">
        <v>6</v>
      </c>
      <c r="G5" s="2">
        <v>7</v>
      </c>
      <c r="H5" s="1">
        <v>8</v>
      </c>
      <c r="I5" s="2">
        <v>9</v>
      </c>
      <c r="J5" s="1">
        <v>10</v>
      </c>
      <c r="K5" s="2">
        <v>11</v>
      </c>
    </row>
    <row r="6" spans="1:11" s="15" customFormat="1" ht="12.75">
      <c r="A6" s="13">
        <v>1000</v>
      </c>
      <c r="B6" s="14" t="s">
        <v>18</v>
      </c>
      <c r="C6" s="35">
        <f>C7+SUM(C24:C25)</f>
        <v>710519.5240000001</v>
      </c>
      <c r="D6" s="28">
        <f>D7+SUM(D24:D25)</f>
        <v>669980.0430000001</v>
      </c>
      <c r="E6" s="28">
        <f aca="true" t="shared" si="0" ref="E6:E39">IF(C6=0,0,D6/C6*100)</f>
        <v>94.29438887593467</v>
      </c>
      <c r="F6" s="28">
        <f>F7+SUM(F24:F25)</f>
        <v>156753.15639</v>
      </c>
      <c r="G6" s="28">
        <f>G7+SUM(G24:G25)</f>
        <v>155274.316</v>
      </c>
      <c r="H6" s="28">
        <f aca="true" t="shared" si="1" ref="H6:H39">IF(F6=0,0,G6/F6*100)</f>
        <v>99.05658015184035</v>
      </c>
      <c r="I6" s="28">
        <f>C6+F6</f>
        <v>867272.6803900001</v>
      </c>
      <c r="J6" s="28">
        <f>D6+G6</f>
        <v>825254.359</v>
      </c>
      <c r="K6" s="36">
        <f aca="true" t="shared" si="2" ref="K6:K39">IF(I6=0,0,J6/I6*100)</f>
        <v>95.15511991325438</v>
      </c>
    </row>
    <row r="7" spans="1:11" ht="12.75">
      <c r="A7" s="16">
        <v>1100</v>
      </c>
      <c r="B7" s="17" t="s">
        <v>19</v>
      </c>
      <c r="C7" s="37">
        <f>SUM(C8:C15)+C23-C12-C13</f>
        <v>278801.90300000005</v>
      </c>
      <c r="D7" s="29">
        <f>SUM(D8:D15)+D23-D12-D13</f>
        <v>276406.423</v>
      </c>
      <c r="E7" s="29">
        <f t="shared" si="0"/>
        <v>99.14079496078617</v>
      </c>
      <c r="F7" s="29">
        <f>SUM(F8:F15)+F23-F12-F13</f>
        <v>30055.773</v>
      </c>
      <c r="G7" s="29">
        <f>SUM(G8:G15)+G23-G12-G13</f>
        <v>28583.87199999999</v>
      </c>
      <c r="H7" s="29">
        <f t="shared" si="1"/>
        <v>95.10276777775766</v>
      </c>
      <c r="I7" s="29">
        <f aca="true" t="shared" si="3" ref="I7:I40">C7+F7</f>
        <v>308857.67600000004</v>
      </c>
      <c r="J7" s="29">
        <f aca="true" t="shared" si="4" ref="J7:J40">D7+G7</f>
        <v>304990.295</v>
      </c>
      <c r="K7" s="38">
        <f t="shared" si="2"/>
        <v>98.74784365080826</v>
      </c>
    </row>
    <row r="8" spans="1:11" ht="24">
      <c r="A8" s="16">
        <v>1110</v>
      </c>
      <c r="B8" s="17" t="s">
        <v>20</v>
      </c>
      <c r="C8" s="39">
        <v>118176.626</v>
      </c>
      <c r="D8" s="33">
        <v>117879.755</v>
      </c>
      <c r="E8" s="33">
        <f t="shared" si="0"/>
        <v>99.74879042493563</v>
      </c>
      <c r="F8" s="29">
        <f>3172.59+1.122</f>
        <v>3173.712</v>
      </c>
      <c r="G8" s="29">
        <v>2984.548</v>
      </c>
      <c r="H8" s="33">
        <f t="shared" si="1"/>
        <v>94.03966081358358</v>
      </c>
      <c r="I8" s="33">
        <f t="shared" si="3"/>
        <v>121350.338</v>
      </c>
      <c r="J8" s="33">
        <f t="shared" si="4"/>
        <v>120864.303</v>
      </c>
      <c r="K8" s="40">
        <f t="shared" si="2"/>
        <v>99.59947783581781</v>
      </c>
    </row>
    <row r="9" spans="1:11" ht="12.75">
      <c r="A9" s="16">
        <v>1120</v>
      </c>
      <c r="B9" s="17" t="s">
        <v>21</v>
      </c>
      <c r="C9" s="39">
        <v>43765.005</v>
      </c>
      <c r="D9" s="33">
        <v>43474.243</v>
      </c>
      <c r="E9" s="33">
        <f t="shared" si="0"/>
        <v>99.33562900312705</v>
      </c>
      <c r="F9" s="29">
        <f>1161.796+0.414</f>
        <v>1162.21</v>
      </c>
      <c r="G9" s="29">
        <v>1077.342</v>
      </c>
      <c r="H9" s="33">
        <f t="shared" si="1"/>
        <v>92.69770523399387</v>
      </c>
      <c r="I9" s="33">
        <f t="shared" si="3"/>
        <v>44927.215</v>
      </c>
      <c r="J9" s="33">
        <f t="shared" si="4"/>
        <v>44551.585</v>
      </c>
      <c r="K9" s="40">
        <f t="shared" si="2"/>
        <v>99.16391434456821</v>
      </c>
    </row>
    <row r="10" spans="1:11" ht="24">
      <c r="A10" s="16">
        <v>1130</v>
      </c>
      <c r="B10" s="17" t="s">
        <v>22</v>
      </c>
      <c r="C10" s="37">
        <v>72003.195</v>
      </c>
      <c r="D10" s="29">
        <v>71025.662</v>
      </c>
      <c r="E10" s="29">
        <f t="shared" si="0"/>
        <v>98.64237552236396</v>
      </c>
      <c r="F10" s="29">
        <f>22016.518+3.644+2.499+98.688+1.275-1.178-0.05</f>
        <v>22121.396</v>
      </c>
      <c r="G10" s="29">
        <v>21412.584</v>
      </c>
      <c r="H10" s="29">
        <f t="shared" si="1"/>
        <v>96.7958080041603</v>
      </c>
      <c r="I10" s="29">
        <f t="shared" si="3"/>
        <v>94124.59100000001</v>
      </c>
      <c r="J10" s="29">
        <f t="shared" si="4"/>
        <v>92438.246</v>
      </c>
      <c r="K10" s="38">
        <f t="shared" si="2"/>
        <v>98.20839062132019</v>
      </c>
    </row>
    <row r="11" spans="1:11" ht="12.75">
      <c r="A11" s="18"/>
      <c r="B11" s="19" t="s">
        <v>23</v>
      </c>
      <c r="C11" s="39"/>
      <c r="D11" s="33"/>
      <c r="E11" s="33">
        <f t="shared" si="0"/>
        <v>0</v>
      </c>
      <c r="F11" s="29"/>
      <c r="G11" s="29"/>
      <c r="H11" s="33">
        <f t="shared" si="1"/>
        <v>0</v>
      </c>
      <c r="I11" s="33">
        <f t="shared" si="3"/>
        <v>0</v>
      </c>
      <c r="J11" s="33">
        <f t="shared" si="4"/>
        <v>0</v>
      </c>
      <c r="K11" s="40">
        <f t="shared" si="2"/>
        <v>0</v>
      </c>
    </row>
    <row r="12" spans="1:11" ht="12.75">
      <c r="A12" s="18">
        <v>1132</v>
      </c>
      <c r="B12" s="19" t="s">
        <v>24</v>
      </c>
      <c r="C12" s="41">
        <v>16028.73</v>
      </c>
      <c r="D12" s="42">
        <v>16026.146</v>
      </c>
      <c r="E12" s="42">
        <f t="shared" si="0"/>
        <v>99.98387894736514</v>
      </c>
      <c r="F12" s="30">
        <f>3519.274+3.644</f>
        <v>3522.9179999999997</v>
      </c>
      <c r="G12" s="30">
        <v>3371.521</v>
      </c>
      <c r="H12" s="42">
        <f t="shared" si="1"/>
        <v>95.70251138402882</v>
      </c>
      <c r="I12" s="42">
        <f t="shared" si="3"/>
        <v>19551.648</v>
      </c>
      <c r="J12" s="42">
        <f t="shared" si="4"/>
        <v>19397.667</v>
      </c>
      <c r="K12" s="43">
        <f t="shared" si="2"/>
        <v>99.21243979024172</v>
      </c>
    </row>
    <row r="13" spans="1:11" ht="12.75">
      <c r="A13" s="18">
        <v>1133</v>
      </c>
      <c r="B13" s="19" t="s">
        <v>25</v>
      </c>
      <c r="C13" s="41">
        <v>32788.093</v>
      </c>
      <c r="D13" s="42">
        <v>32640.812</v>
      </c>
      <c r="E13" s="42">
        <f t="shared" si="0"/>
        <v>99.55080949660598</v>
      </c>
      <c r="F13" s="30">
        <v>4008.434</v>
      </c>
      <c r="G13" s="30">
        <v>3982.699</v>
      </c>
      <c r="H13" s="42">
        <f t="shared" si="1"/>
        <v>99.35797870190703</v>
      </c>
      <c r="I13" s="42">
        <f t="shared" si="3"/>
        <v>36796.527</v>
      </c>
      <c r="J13" s="42">
        <f t="shared" si="4"/>
        <v>36623.511</v>
      </c>
      <c r="K13" s="43">
        <f t="shared" si="2"/>
        <v>99.52980345128766</v>
      </c>
    </row>
    <row r="14" spans="1:11" ht="12.75">
      <c r="A14" s="16">
        <v>1140</v>
      </c>
      <c r="B14" s="17" t="s">
        <v>26</v>
      </c>
      <c r="C14" s="39">
        <v>763.296</v>
      </c>
      <c r="D14" s="33">
        <v>708.782</v>
      </c>
      <c r="E14" s="33">
        <f t="shared" si="0"/>
        <v>92.85807864838804</v>
      </c>
      <c r="F14" s="29">
        <v>189.358</v>
      </c>
      <c r="G14" s="29">
        <v>166.464</v>
      </c>
      <c r="H14" s="33">
        <f t="shared" si="1"/>
        <v>87.90967373968884</v>
      </c>
      <c r="I14" s="33">
        <f t="shared" si="3"/>
        <v>952.654</v>
      </c>
      <c r="J14" s="33">
        <f t="shared" si="4"/>
        <v>875.2460000000001</v>
      </c>
      <c r="K14" s="40">
        <f t="shared" si="2"/>
        <v>91.87448958383632</v>
      </c>
    </row>
    <row r="15" spans="1:11" ht="24">
      <c r="A15" s="16">
        <v>1160</v>
      </c>
      <c r="B15" s="17" t="s">
        <v>27</v>
      </c>
      <c r="C15" s="44">
        <f>SUM(C17:C22)</f>
        <v>31505.688</v>
      </c>
      <c r="D15" s="31">
        <f>SUM(D17:D22)</f>
        <v>30816.511</v>
      </c>
      <c r="E15" s="31">
        <f t="shared" si="0"/>
        <v>97.8125315022481</v>
      </c>
      <c r="F15" s="31">
        <f>SUM(F17:F22)</f>
        <v>1362.423</v>
      </c>
      <c r="G15" s="31">
        <f>SUM(G17:G22)</f>
        <v>1202.986</v>
      </c>
      <c r="H15" s="31">
        <f t="shared" si="1"/>
        <v>88.29754048485677</v>
      </c>
      <c r="I15" s="31">
        <f t="shared" si="3"/>
        <v>32868.111</v>
      </c>
      <c r="J15" s="31">
        <f t="shared" si="4"/>
        <v>32019.497</v>
      </c>
      <c r="K15" s="45">
        <f t="shared" si="2"/>
        <v>97.41812360314836</v>
      </c>
    </row>
    <row r="16" spans="1:11" ht="12.75">
      <c r="A16" s="18"/>
      <c r="B16" s="20" t="s">
        <v>23</v>
      </c>
      <c r="C16" s="39"/>
      <c r="D16" s="33"/>
      <c r="E16" s="33">
        <f t="shared" si="0"/>
        <v>0</v>
      </c>
      <c r="F16" s="31"/>
      <c r="G16" s="31"/>
      <c r="H16" s="33">
        <f t="shared" si="1"/>
        <v>0</v>
      </c>
      <c r="I16" s="33">
        <f t="shared" si="3"/>
        <v>0</v>
      </c>
      <c r="J16" s="33">
        <f t="shared" si="4"/>
        <v>0</v>
      </c>
      <c r="K16" s="40">
        <f t="shared" si="2"/>
        <v>0</v>
      </c>
    </row>
    <row r="17" spans="1:11" ht="12.75">
      <c r="A17" s="18">
        <v>1161</v>
      </c>
      <c r="B17" s="20" t="s">
        <v>28</v>
      </c>
      <c r="C17" s="41">
        <v>9956.313</v>
      </c>
      <c r="D17" s="42">
        <v>9579.75</v>
      </c>
      <c r="E17" s="42">
        <f t="shared" si="0"/>
        <v>96.21784690778604</v>
      </c>
      <c r="F17" s="32">
        <v>383.278</v>
      </c>
      <c r="G17" s="32">
        <v>313.694</v>
      </c>
      <c r="H17" s="42">
        <f t="shared" si="1"/>
        <v>81.8450315436837</v>
      </c>
      <c r="I17" s="42">
        <f t="shared" si="3"/>
        <v>10339.591</v>
      </c>
      <c r="J17" s="42">
        <f t="shared" si="4"/>
        <v>9893.444</v>
      </c>
      <c r="K17" s="43">
        <f t="shared" si="2"/>
        <v>95.68506143037959</v>
      </c>
    </row>
    <row r="18" spans="1:11" ht="24">
      <c r="A18" s="18">
        <v>1162</v>
      </c>
      <c r="B18" s="20" t="s">
        <v>29</v>
      </c>
      <c r="C18" s="41">
        <v>10219.753</v>
      </c>
      <c r="D18" s="42">
        <v>10049.087</v>
      </c>
      <c r="E18" s="42">
        <f t="shared" si="0"/>
        <v>98.33003791774614</v>
      </c>
      <c r="F18" s="30">
        <v>273.127</v>
      </c>
      <c r="G18" s="30">
        <v>240.806</v>
      </c>
      <c r="H18" s="42">
        <f t="shared" si="1"/>
        <v>88.16631091030912</v>
      </c>
      <c r="I18" s="42">
        <f t="shared" si="3"/>
        <v>10492.880000000001</v>
      </c>
      <c r="J18" s="42">
        <f t="shared" si="4"/>
        <v>10289.893</v>
      </c>
      <c r="K18" s="43">
        <f t="shared" si="2"/>
        <v>98.06547868649979</v>
      </c>
    </row>
    <row r="19" spans="1:11" ht="12.75">
      <c r="A19" s="18">
        <v>1163</v>
      </c>
      <c r="B19" s="20" t="s">
        <v>30</v>
      </c>
      <c r="C19" s="41">
        <v>6738.705</v>
      </c>
      <c r="D19" s="42">
        <v>6631.206</v>
      </c>
      <c r="E19" s="42">
        <f t="shared" si="0"/>
        <v>98.40475284197781</v>
      </c>
      <c r="F19" s="30">
        <v>620.006</v>
      </c>
      <c r="G19" s="30">
        <v>575.708</v>
      </c>
      <c r="H19" s="42">
        <f t="shared" si="1"/>
        <v>92.85523043325387</v>
      </c>
      <c r="I19" s="42">
        <f t="shared" si="3"/>
        <v>7358.711</v>
      </c>
      <c r="J19" s="42">
        <f t="shared" si="4"/>
        <v>7206.914</v>
      </c>
      <c r="K19" s="43">
        <f t="shared" si="2"/>
        <v>97.93717948700525</v>
      </c>
    </row>
    <row r="20" spans="1:11" ht="12.75">
      <c r="A20" s="18">
        <v>1164</v>
      </c>
      <c r="B20" s="20" t="s">
        <v>31</v>
      </c>
      <c r="C20" s="41">
        <v>821.586</v>
      </c>
      <c r="D20" s="42">
        <v>799.082</v>
      </c>
      <c r="E20" s="42">
        <f t="shared" si="0"/>
        <v>97.260907561716</v>
      </c>
      <c r="F20" s="30">
        <f>16.306-0.208</f>
        <v>16.098000000000003</v>
      </c>
      <c r="G20" s="30">
        <v>12.494</v>
      </c>
      <c r="H20" s="42">
        <f t="shared" si="1"/>
        <v>77.61212572990432</v>
      </c>
      <c r="I20" s="42">
        <f t="shared" si="3"/>
        <v>837.684</v>
      </c>
      <c r="J20" s="42">
        <f t="shared" si="4"/>
        <v>811.576</v>
      </c>
      <c r="K20" s="43">
        <f t="shared" si="2"/>
        <v>96.88331160676341</v>
      </c>
    </row>
    <row r="21" spans="1:11" ht="11.25" customHeight="1">
      <c r="A21" s="18">
        <v>1165</v>
      </c>
      <c r="B21" s="20" t="s">
        <v>32</v>
      </c>
      <c r="C21" s="41">
        <v>786.035</v>
      </c>
      <c r="D21" s="42">
        <v>774.169</v>
      </c>
      <c r="E21" s="42">
        <f t="shared" si="0"/>
        <v>98.49039801026672</v>
      </c>
      <c r="F21" s="30">
        <f>58.25+0.208</f>
        <v>58.458</v>
      </c>
      <c r="G21" s="30">
        <v>52.681</v>
      </c>
      <c r="H21" s="42">
        <f t="shared" si="1"/>
        <v>90.11769133394915</v>
      </c>
      <c r="I21" s="42">
        <f t="shared" si="3"/>
        <v>844.4929999999999</v>
      </c>
      <c r="J21" s="42">
        <f t="shared" si="4"/>
        <v>826.85</v>
      </c>
      <c r="K21" s="43">
        <f t="shared" si="2"/>
        <v>97.91081749641502</v>
      </c>
    </row>
    <row r="22" spans="1:11" ht="12.75">
      <c r="A22" s="18">
        <v>1166</v>
      </c>
      <c r="B22" s="20" t="s">
        <v>33</v>
      </c>
      <c r="C22" s="41">
        <v>2983.296</v>
      </c>
      <c r="D22" s="42">
        <v>2983.217</v>
      </c>
      <c r="E22" s="42">
        <f t="shared" si="0"/>
        <v>99.99735192216932</v>
      </c>
      <c r="F22" s="29">
        <v>11.456</v>
      </c>
      <c r="G22" s="29">
        <v>7.603</v>
      </c>
      <c r="H22" s="42">
        <f t="shared" si="1"/>
        <v>66.36696927374301</v>
      </c>
      <c r="I22" s="42">
        <f t="shared" si="3"/>
        <v>2994.752</v>
      </c>
      <c r="J22" s="42">
        <f t="shared" si="4"/>
        <v>2990.82</v>
      </c>
      <c r="K22" s="43">
        <f t="shared" si="2"/>
        <v>99.86870365225569</v>
      </c>
    </row>
    <row r="23" spans="1:11" ht="24">
      <c r="A23" s="16">
        <v>1170</v>
      </c>
      <c r="B23" s="17" t="s">
        <v>34</v>
      </c>
      <c r="C23" s="39">
        <v>12588.093</v>
      </c>
      <c r="D23" s="33">
        <v>12501.47</v>
      </c>
      <c r="E23" s="33">
        <f t="shared" si="0"/>
        <v>99.31186558599462</v>
      </c>
      <c r="F23" s="29">
        <v>2046.674</v>
      </c>
      <c r="G23" s="29">
        <v>1739.948</v>
      </c>
      <c r="H23" s="33">
        <f t="shared" si="1"/>
        <v>85.0134413199171</v>
      </c>
      <c r="I23" s="33">
        <f t="shared" si="3"/>
        <v>14634.767</v>
      </c>
      <c r="J23" s="33">
        <f t="shared" si="4"/>
        <v>14241.418</v>
      </c>
      <c r="K23" s="40">
        <f t="shared" si="2"/>
        <v>97.31222915950762</v>
      </c>
    </row>
    <row r="24" spans="1:11" ht="12.75">
      <c r="A24" s="16">
        <v>1200</v>
      </c>
      <c r="B24" s="17" t="s">
        <v>35</v>
      </c>
      <c r="C24" s="39"/>
      <c r="D24" s="33"/>
      <c r="E24" s="33">
        <f t="shared" si="0"/>
        <v>0</v>
      </c>
      <c r="F24" s="33"/>
      <c r="G24" s="33"/>
      <c r="H24" s="33">
        <f t="shared" si="1"/>
        <v>0</v>
      </c>
      <c r="I24" s="33">
        <f t="shared" si="3"/>
        <v>0</v>
      </c>
      <c r="J24" s="33">
        <f t="shared" si="4"/>
        <v>0</v>
      </c>
      <c r="K24" s="40">
        <f t="shared" si="2"/>
        <v>0</v>
      </c>
    </row>
    <row r="25" spans="1:11" ht="24">
      <c r="A25" s="16">
        <v>1300</v>
      </c>
      <c r="B25" s="17" t="s">
        <v>36</v>
      </c>
      <c r="C25" s="39">
        <f>+C26+C27+C28</f>
        <v>431717.62100000004</v>
      </c>
      <c r="D25" s="33">
        <f>+D26+D27+D28</f>
        <v>393573.62</v>
      </c>
      <c r="E25" s="33">
        <f t="shared" si="0"/>
        <v>91.16459483130525</v>
      </c>
      <c r="F25" s="33">
        <f>+F26+F27+F28</f>
        <v>126697.38338999999</v>
      </c>
      <c r="G25" s="33">
        <f>+G26+G27+G28</f>
        <v>126690.44399999999</v>
      </c>
      <c r="H25" s="33">
        <f t="shared" si="1"/>
        <v>99.99452286241885</v>
      </c>
      <c r="I25" s="33">
        <f t="shared" si="3"/>
        <v>558415.00439</v>
      </c>
      <c r="J25" s="33">
        <f t="shared" si="4"/>
        <v>520264.064</v>
      </c>
      <c r="K25" s="40">
        <f t="shared" si="2"/>
        <v>93.16799511294019</v>
      </c>
    </row>
    <row r="26" spans="1:11" ht="12.75">
      <c r="A26" s="16">
        <v>1310</v>
      </c>
      <c r="B26" s="17" t="s">
        <v>37</v>
      </c>
      <c r="C26" s="39">
        <v>28851.722</v>
      </c>
      <c r="D26" s="33">
        <v>28231.577</v>
      </c>
      <c r="E26" s="33">
        <f t="shared" si="0"/>
        <v>97.85057890132173</v>
      </c>
      <c r="F26" s="33">
        <v>60497.251370000005</v>
      </c>
      <c r="G26" s="33">
        <v>60493.373</v>
      </c>
      <c r="H26" s="33">
        <f t="shared" si="1"/>
        <v>99.99358917981863</v>
      </c>
      <c r="I26" s="33">
        <f t="shared" si="3"/>
        <v>89348.97337</v>
      </c>
      <c r="J26" s="33">
        <f t="shared" si="4"/>
        <v>88724.95</v>
      </c>
      <c r="K26" s="40">
        <f t="shared" si="2"/>
        <v>99.3015886512586</v>
      </c>
    </row>
    <row r="27" spans="1:11" ht="24">
      <c r="A27" s="16">
        <v>1320</v>
      </c>
      <c r="B27" s="17" t="s">
        <v>38</v>
      </c>
      <c r="C27" s="39">
        <v>349766.155</v>
      </c>
      <c r="D27" s="33">
        <v>320837.084</v>
      </c>
      <c r="E27" s="33">
        <f t="shared" si="0"/>
        <v>91.72902506819162</v>
      </c>
      <c r="F27" s="33">
        <v>66167.98902</v>
      </c>
      <c r="G27" s="33">
        <v>66167.989</v>
      </c>
      <c r="H27" s="33">
        <f t="shared" si="1"/>
        <v>99.99999996977391</v>
      </c>
      <c r="I27" s="33">
        <f t="shared" si="3"/>
        <v>415934.14402</v>
      </c>
      <c r="J27" s="33">
        <f t="shared" si="4"/>
        <v>387005.073</v>
      </c>
      <c r="K27" s="40">
        <f t="shared" si="2"/>
        <v>93.0447953273562</v>
      </c>
    </row>
    <row r="28" spans="1:11" ht="12.75">
      <c r="A28" s="16">
        <v>1340</v>
      </c>
      <c r="B28" s="17" t="s">
        <v>39</v>
      </c>
      <c r="C28" s="39">
        <v>53099.744</v>
      </c>
      <c r="D28" s="33">
        <v>44504.959</v>
      </c>
      <c r="E28" s="33">
        <f t="shared" si="0"/>
        <v>83.81388618370741</v>
      </c>
      <c r="F28" s="29">
        <v>32.143</v>
      </c>
      <c r="G28" s="29">
        <v>29.082</v>
      </c>
      <c r="H28" s="33">
        <f t="shared" si="1"/>
        <v>90.47693121363906</v>
      </c>
      <c r="I28" s="33">
        <f t="shared" si="3"/>
        <v>53131.886999999995</v>
      </c>
      <c r="J28" s="33">
        <f t="shared" si="4"/>
        <v>44534.041000000005</v>
      </c>
      <c r="K28" s="40">
        <f t="shared" si="2"/>
        <v>83.81791710126917</v>
      </c>
    </row>
    <row r="29" spans="1:11" s="15" customFormat="1" ht="12.75">
      <c r="A29" s="21">
        <v>2000</v>
      </c>
      <c r="B29" s="22" t="s">
        <v>40</v>
      </c>
      <c r="C29" s="46">
        <f>+C30+C35+C36</f>
        <v>57024.1652</v>
      </c>
      <c r="D29" s="47">
        <f>+D30+D35+D36</f>
        <v>54383.69</v>
      </c>
      <c r="E29" s="47">
        <f t="shared" si="0"/>
        <v>95.36955045156891</v>
      </c>
      <c r="F29" s="47">
        <f>+F30+F35+F36</f>
        <v>55408.335999999996</v>
      </c>
      <c r="G29" s="47">
        <f>+G30+G35+G36</f>
        <v>39274.681</v>
      </c>
      <c r="H29" s="47">
        <f t="shared" si="1"/>
        <v>70.88226038767885</v>
      </c>
      <c r="I29" s="47">
        <f t="shared" si="3"/>
        <v>112432.5012</v>
      </c>
      <c r="J29" s="47">
        <f t="shared" si="4"/>
        <v>93658.371</v>
      </c>
      <c r="K29" s="48">
        <f t="shared" si="2"/>
        <v>83.30186556411857</v>
      </c>
    </row>
    <row r="30" spans="1:11" s="15" customFormat="1" ht="12.75">
      <c r="A30" s="21">
        <v>2100</v>
      </c>
      <c r="B30" s="22" t="s">
        <v>41</v>
      </c>
      <c r="C30" s="46">
        <f>SUM(C31:C34)</f>
        <v>21118.865199999997</v>
      </c>
      <c r="D30" s="47">
        <f>SUM(D31:D34)</f>
        <v>20524.981</v>
      </c>
      <c r="E30" s="47">
        <f t="shared" si="0"/>
        <v>97.1878971981885</v>
      </c>
      <c r="F30" s="47">
        <f>SUM(F31:F34)</f>
        <v>19715.191</v>
      </c>
      <c r="G30" s="47">
        <f>SUM(G31:G34)</f>
        <v>19054.48</v>
      </c>
      <c r="H30" s="47">
        <f t="shared" si="1"/>
        <v>96.64872128299442</v>
      </c>
      <c r="I30" s="47">
        <f t="shared" si="3"/>
        <v>40834.05619999999</v>
      </c>
      <c r="J30" s="47">
        <f t="shared" si="4"/>
        <v>39579.460999999996</v>
      </c>
      <c r="K30" s="48">
        <f t="shared" si="2"/>
        <v>96.92757634986064</v>
      </c>
    </row>
    <row r="31" spans="1:11" ht="12.75">
      <c r="A31" s="16">
        <v>2110</v>
      </c>
      <c r="B31" s="17" t="s">
        <v>42</v>
      </c>
      <c r="C31" s="39">
        <v>7083.063</v>
      </c>
      <c r="D31" s="33">
        <v>6853.457</v>
      </c>
      <c r="E31" s="33">
        <f t="shared" si="0"/>
        <v>96.75837981393079</v>
      </c>
      <c r="F31" s="29">
        <f>8123.704-2.56</f>
        <v>8121.143999999999</v>
      </c>
      <c r="G31" s="29">
        <v>7989.749</v>
      </c>
      <c r="H31" s="33">
        <f t="shared" si="1"/>
        <v>98.38206292118451</v>
      </c>
      <c r="I31" s="33">
        <f t="shared" si="3"/>
        <v>15204.206999999999</v>
      </c>
      <c r="J31" s="33">
        <f t="shared" si="4"/>
        <v>14843.206</v>
      </c>
      <c r="K31" s="40">
        <f t="shared" si="2"/>
        <v>97.6256505847362</v>
      </c>
    </row>
    <row r="32" spans="1:11" ht="12.75">
      <c r="A32" s="16">
        <v>2120</v>
      </c>
      <c r="B32" s="17" t="s">
        <v>43</v>
      </c>
      <c r="C32" s="39">
        <v>24</v>
      </c>
      <c r="D32" s="33">
        <v>24</v>
      </c>
      <c r="E32" s="33">
        <f t="shared" si="0"/>
        <v>100</v>
      </c>
      <c r="F32" s="29">
        <v>5856.334</v>
      </c>
      <c r="G32" s="29">
        <v>5420.709</v>
      </c>
      <c r="H32" s="33">
        <f t="shared" si="1"/>
        <v>92.56147275753057</v>
      </c>
      <c r="I32" s="33">
        <f t="shared" si="3"/>
        <v>5880.334</v>
      </c>
      <c r="J32" s="33">
        <f t="shared" si="4"/>
        <v>5444.709</v>
      </c>
      <c r="K32" s="40">
        <f t="shared" si="2"/>
        <v>92.59183236870558</v>
      </c>
    </row>
    <row r="33" spans="1:11" ht="12.75">
      <c r="A33" s="16">
        <v>2130</v>
      </c>
      <c r="B33" s="17" t="s">
        <v>44</v>
      </c>
      <c r="C33" s="39">
        <v>13564.319</v>
      </c>
      <c r="D33" s="33">
        <v>13202.903</v>
      </c>
      <c r="E33" s="33">
        <f t="shared" si="0"/>
        <v>97.33553892384867</v>
      </c>
      <c r="F33" s="29">
        <v>1425.213</v>
      </c>
      <c r="G33" s="29">
        <v>1383.518</v>
      </c>
      <c r="H33" s="33">
        <f t="shared" si="1"/>
        <v>97.07447237711135</v>
      </c>
      <c r="I33" s="33">
        <f t="shared" si="3"/>
        <v>14989.532</v>
      </c>
      <c r="J33" s="33">
        <f t="shared" si="4"/>
        <v>14586.421</v>
      </c>
      <c r="K33" s="40">
        <f t="shared" si="2"/>
        <v>97.31071657207177</v>
      </c>
    </row>
    <row r="34" spans="1:11" ht="12.75">
      <c r="A34" s="16">
        <v>2140</v>
      </c>
      <c r="B34" s="17" t="s">
        <v>45</v>
      </c>
      <c r="C34" s="39">
        <v>447.4832</v>
      </c>
      <c r="D34" s="33">
        <v>444.621</v>
      </c>
      <c r="E34" s="33">
        <f t="shared" si="0"/>
        <v>99.3603782220204</v>
      </c>
      <c r="F34" s="29">
        <v>4312.5</v>
      </c>
      <c r="G34" s="29">
        <v>4260.504</v>
      </c>
      <c r="H34" s="33">
        <f t="shared" si="1"/>
        <v>98.79429565217391</v>
      </c>
      <c r="I34" s="33">
        <f t="shared" si="3"/>
        <v>4759.9832</v>
      </c>
      <c r="J34" s="33">
        <f t="shared" si="4"/>
        <v>4705.125</v>
      </c>
      <c r="K34" s="40">
        <f t="shared" si="2"/>
        <v>98.8475127391206</v>
      </c>
    </row>
    <row r="35" spans="1:11" s="7" customFormat="1" ht="24">
      <c r="A35" s="16">
        <v>2300</v>
      </c>
      <c r="B35" s="17" t="s">
        <v>46</v>
      </c>
      <c r="C35" s="39">
        <v>10.695</v>
      </c>
      <c r="D35" s="33">
        <v>10.635</v>
      </c>
      <c r="E35" s="33">
        <f t="shared" si="0"/>
        <v>99.4389901823282</v>
      </c>
      <c r="F35" s="29"/>
      <c r="G35" s="29"/>
      <c r="H35" s="33">
        <f t="shared" si="1"/>
        <v>0</v>
      </c>
      <c r="I35" s="33">
        <f t="shared" si="3"/>
        <v>10.695</v>
      </c>
      <c r="J35" s="33">
        <f t="shared" si="4"/>
        <v>10.635</v>
      </c>
      <c r="K35" s="40">
        <f t="shared" si="2"/>
        <v>99.4389901823282</v>
      </c>
    </row>
    <row r="36" spans="1:11" s="7" customFormat="1" ht="12.75">
      <c r="A36" s="16">
        <v>2400</v>
      </c>
      <c r="B36" s="17" t="s">
        <v>47</v>
      </c>
      <c r="C36" s="39">
        <v>35894.605</v>
      </c>
      <c r="D36" s="33">
        <v>33848.074</v>
      </c>
      <c r="E36" s="33">
        <f t="shared" si="0"/>
        <v>94.29849973275928</v>
      </c>
      <c r="F36" s="33">
        <v>35693.145</v>
      </c>
      <c r="G36" s="33">
        <v>20220.201</v>
      </c>
      <c r="H36" s="33">
        <f t="shared" si="1"/>
        <v>56.65009625797895</v>
      </c>
      <c r="I36" s="33">
        <f t="shared" si="3"/>
        <v>71587.75</v>
      </c>
      <c r="J36" s="33">
        <f t="shared" si="4"/>
        <v>54068.275</v>
      </c>
      <c r="K36" s="40">
        <f t="shared" si="2"/>
        <v>75.52727247329327</v>
      </c>
    </row>
    <row r="37" spans="1:11" s="15" customFormat="1" ht="12.75">
      <c r="A37" s="21">
        <v>3000</v>
      </c>
      <c r="B37" s="22" t="s">
        <v>48</v>
      </c>
      <c r="C37" s="46">
        <v>1852.965</v>
      </c>
      <c r="D37" s="47"/>
      <c r="E37" s="47">
        <f t="shared" si="0"/>
        <v>0</v>
      </c>
      <c r="F37" s="47"/>
      <c r="G37" s="47"/>
      <c r="H37" s="47">
        <f t="shared" si="1"/>
        <v>0</v>
      </c>
      <c r="I37" s="47">
        <f t="shared" si="3"/>
        <v>1852.965</v>
      </c>
      <c r="J37" s="47">
        <f t="shared" si="4"/>
        <v>0</v>
      </c>
      <c r="K37" s="48">
        <f t="shared" si="2"/>
        <v>0</v>
      </c>
    </row>
    <row r="38" spans="1:11" ht="24">
      <c r="A38" s="16">
        <v>4000</v>
      </c>
      <c r="B38" s="17" t="s">
        <v>49</v>
      </c>
      <c r="C38" s="49">
        <v>940</v>
      </c>
      <c r="D38" s="34">
        <v>940</v>
      </c>
      <c r="E38" s="34">
        <f t="shared" si="0"/>
        <v>100</v>
      </c>
      <c r="F38" s="34">
        <v>-18</v>
      </c>
      <c r="G38" s="34">
        <v>10.068</v>
      </c>
      <c r="H38" s="34">
        <f t="shared" si="1"/>
        <v>-55.93333333333334</v>
      </c>
      <c r="I38" s="34">
        <f t="shared" si="3"/>
        <v>922</v>
      </c>
      <c r="J38" s="34">
        <f t="shared" si="4"/>
        <v>950.068</v>
      </c>
      <c r="K38" s="50">
        <f t="shared" si="2"/>
        <v>103.04425162689806</v>
      </c>
    </row>
    <row r="39" spans="1:11" s="15" customFormat="1" ht="12.75">
      <c r="A39" s="23">
        <v>900202</v>
      </c>
      <c r="B39" s="24" t="s">
        <v>50</v>
      </c>
      <c r="C39" s="25">
        <f>C6+C29+C37+C38</f>
        <v>770336.6542000001</v>
      </c>
      <c r="D39" s="25">
        <f>D6+D29+D37+D38</f>
        <v>725303.733</v>
      </c>
      <c r="E39" s="25">
        <f t="shared" si="0"/>
        <v>94.15412456950175</v>
      </c>
      <c r="F39" s="25">
        <f>F6+F29+F37+F38</f>
        <v>212143.49238999997</v>
      </c>
      <c r="G39" s="25">
        <f>G6+G29+G37+G38</f>
        <v>194559.06499999997</v>
      </c>
      <c r="H39" s="25">
        <f t="shared" si="1"/>
        <v>91.71106914857742</v>
      </c>
      <c r="I39" s="25">
        <f t="shared" si="3"/>
        <v>982480.14659</v>
      </c>
      <c r="J39" s="25">
        <f t="shared" si="4"/>
        <v>919862.798</v>
      </c>
      <c r="K39" s="25">
        <f t="shared" si="2"/>
        <v>93.62660418051878</v>
      </c>
    </row>
    <row r="40" spans="1:11" ht="24">
      <c r="A40" s="26">
        <v>900300</v>
      </c>
      <c r="B40" s="27" t="s">
        <v>9</v>
      </c>
      <c r="C40" s="27" t="e">
        <f>+#REF!</f>
        <v>#REF!</v>
      </c>
      <c r="D40" s="27" t="e">
        <f>+#REF!</f>
        <v>#REF!</v>
      </c>
      <c r="E40" s="27"/>
      <c r="F40" s="27" t="e">
        <f>+#REF!</f>
        <v>#REF!</v>
      </c>
      <c r="G40" s="27" t="e">
        <f>+#REF!</f>
        <v>#REF!</v>
      </c>
      <c r="H40" s="27"/>
      <c r="I40" s="27" t="e">
        <f t="shared" si="3"/>
        <v>#REF!</v>
      </c>
      <c r="J40" s="27" t="e">
        <f t="shared" si="4"/>
        <v>#REF!</v>
      </c>
      <c r="K40" s="27"/>
    </row>
    <row r="41" spans="3:10" ht="12.75" outlineLevel="1">
      <c r="C41" t="e">
        <f>+#REF!</f>
        <v>#REF!</v>
      </c>
      <c r="D41" t="e">
        <f>+#REF!</f>
        <v>#REF!</v>
      </c>
      <c r="F41" t="e">
        <f>+#REF!</f>
        <v>#REF!</v>
      </c>
      <c r="G41" t="e">
        <f>+#REF!</f>
        <v>#REF!</v>
      </c>
      <c r="I41" t="e">
        <f>+#REF!</f>
        <v>#REF!</v>
      </c>
      <c r="J41" t="e">
        <f>+#REF!</f>
        <v>#REF!</v>
      </c>
    </row>
    <row r="42" spans="3:10" ht="12.75" outlineLevel="1">
      <c r="C42" s="3" t="e">
        <f>+C41-C39</f>
        <v>#REF!</v>
      </c>
      <c r="D42" s="3" t="e">
        <f>+D41-D39</f>
        <v>#REF!</v>
      </c>
      <c r="F42" s="3" t="e">
        <f>+F41-F39</f>
        <v>#REF!</v>
      </c>
      <c r="G42" s="3" t="e">
        <f>+G41-G39</f>
        <v>#REF!</v>
      </c>
      <c r="I42" s="3" t="e">
        <f>+I41-I39</f>
        <v>#REF!</v>
      </c>
      <c r="J42" s="3" t="e">
        <f>+J41-J39</f>
        <v>#REF!</v>
      </c>
    </row>
  </sheetData>
  <mergeCells count="6">
    <mergeCell ref="C3:E3"/>
    <mergeCell ref="F3:H3"/>
    <mergeCell ref="I3:K3"/>
    <mergeCell ref="A1:K1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Елена Романюк</cp:lastModifiedBy>
  <cp:lastPrinted>2013-04-23T10:40:30Z</cp:lastPrinted>
  <dcterms:created xsi:type="dcterms:W3CDTF">2003-02-25T12:47:02Z</dcterms:created>
  <dcterms:modified xsi:type="dcterms:W3CDTF">2013-05-15T05:49:00Z</dcterms:modified>
  <cp:category/>
  <cp:version/>
  <cp:contentType/>
  <cp:contentStatus/>
</cp:coreProperties>
</file>