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55" windowHeight="11445" tabRatio="599" activeTab="0"/>
  </bookViews>
  <sheets>
    <sheet name="Лист1" sheetId="1" r:id="rId1"/>
    <sheet name="кек" sheetId="2" state="hidden" r:id="rId2"/>
  </sheets>
  <definedNames>
    <definedName name="_xlnm.Print_Titles" localSheetId="0">'Лист1'!$13:$15</definedName>
    <definedName name="_xlnm.Print_Area" localSheetId="0">'Лист1'!$A$1:$L$125</definedName>
  </definedNames>
  <calcPr fullCalcOnLoad="1"/>
</workbook>
</file>

<file path=xl/sharedStrings.xml><?xml version="1.0" encoding="utf-8"?>
<sst xmlns="http://schemas.openxmlformats.org/spreadsheetml/2006/main" count="176" uniqueCount="163">
  <si>
    <t>Найменування показників</t>
  </si>
  <si>
    <t>Загальний фонд</t>
  </si>
  <si>
    <t>Спеціальний фонд</t>
  </si>
  <si>
    <t>Всього обласний бюджет</t>
  </si>
  <si>
    <t>ДОХОДИ</t>
  </si>
  <si>
    <t xml:space="preserve"> Плата за землю</t>
  </si>
  <si>
    <t>Надходження відрахувань та збору на будівництво, реконстукцію, ремонт і утримання автомобільних доріг загального користування</t>
  </si>
  <si>
    <t>Інші фонди</t>
  </si>
  <si>
    <t>Разом доходів</t>
  </si>
  <si>
    <t>Перевищення доходів над видатками</t>
  </si>
  <si>
    <t>Цільові фонди</t>
  </si>
  <si>
    <t>у %% до плану</t>
  </si>
  <si>
    <t>план на 2005 рік з урахуванням внесених змін</t>
  </si>
  <si>
    <t>виконано за 2005 рік</t>
  </si>
  <si>
    <t>Додаткова дотація  з Державного бюджету на зменшення фактичних диспропорцій між місцевими бюджетами через нерівномірність мережі бюджетних установ</t>
  </si>
  <si>
    <t>Додаткова дотація з державного бюджету місцевим бюджетам  для поетапного запровадження умов оплати праці працівників бюджетної сфери на основі Єдиної тарифної сітки та забезпечення видатків на  оплату праці</t>
  </si>
  <si>
    <r>
      <t xml:space="preserve">Аналіз видатків загального фонду </t>
    </r>
    <r>
      <rPr>
        <b/>
        <sz val="12"/>
        <color indexed="56"/>
        <rFont val="Arial Cyr"/>
        <family val="2"/>
      </rPr>
      <t>обласного бюджету</t>
    </r>
    <r>
      <rPr>
        <b/>
        <sz val="12"/>
        <rFont val="Arial Cyr"/>
        <family val="2"/>
      </rPr>
      <t xml:space="preserve"> за економічною класифікацією за  2005 рік</t>
    </r>
  </si>
  <si>
    <t>тис.грн.</t>
  </si>
  <si>
    <t>Поточні видатки</t>
  </si>
  <si>
    <t>Видатки на товари та послуги</t>
  </si>
  <si>
    <t>Оплата праці працівників бюджетних установ</t>
  </si>
  <si>
    <t>Нарахування на заробітну плату</t>
  </si>
  <si>
    <t>Придбання предметів постачання і матеріалів</t>
  </si>
  <si>
    <t xml:space="preserve"> у тому числі</t>
  </si>
  <si>
    <t>медикаменти</t>
  </si>
  <si>
    <t>продукти харчування</t>
  </si>
  <si>
    <t>Видатки на відрядження</t>
  </si>
  <si>
    <t>Оплата комунальних послуг та енергоносіїв</t>
  </si>
  <si>
    <t>Оплата теплопостачання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</si>
  <si>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</si>
  <si>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</si>
  <si>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</si>
  <si>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комунальних послуг</t>
  </si>
  <si>
    <t>Оплата інших видів енергоносіїв</t>
  </si>
  <si>
    <t>Дослідження і розробки,державні програми</t>
  </si>
  <si>
    <t xml:space="preserve">Виплата процентів </t>
  </si>
  <si>
    <t>Субсидії та поточні трансфертні виплати</t>
  </si>
  <si>
    <t>з них:Трансферти підприємствам</t>
  </si>
  <si>
    <t>Трансферти органам держуправління інших рівнів</t>
  </si>
  <si>
    <t>Трансферти населенню</t>
  </si>
  <si>
    <t>Капітальні видатки</t>
  </si>
  <si>
    <t>Придбання основного капіталу</t>
  </si>
  <si>
    <t>Придбання обладнання</t>
  </si>
  <si>
    <t>Капітальне будівництво</t>
  </si>
  <si>
    <t>Капітальний ремонт</t>
  </si>
  <si>
    <t>Реконструкція та реставрація</t>
  </si>
  <si>
    <t>Придбання землі та нематеріальних активів</t>
  </si>
  <si>
    <t>Капітальні трансферти</t>
  </si>
  <si>
    <t>Нерозподілені видатки</t>
  </si>
  <si>
    <t>Кредитування з вирахуванням погашення</t>
  </si>
  <si>
    <t>Всього видатків</t>
  </si>
  <si>
    <t>у % до плану</t>
  </si>
  <si>
    <t>грн.</t>
  </si>
  <si>
    <t>Дотаціі</t>
  </si>
  <si>
    <t>Додаток</t>
  </si>
  <si>
    <t>РАЗОМ</t>
  </si>
  <si>
    <t xml:space="preserve">Надходження від відчуження майна, що знаходиться у комунальній власності </t>
  </si>
  <si>
    <t>Податок на прибуток підприємств коммунальної власності</t>
  </si>
  <si>
    <t>Надходження коштів від реалізації безхазяйного майна</t>
  </si>
  <si>
    <t>Надходження коштів від Державного фонду дорогоцінних металів</t>
  </si>
  <si>
    <t xml:space="preserve">Надходження від продажу земельних ділянок </t>
  </si>
  <si>
    <t>ЗВІТ</t>
  </si>
  <si>
    <t>у % до річного плану</t>
  </si>
  <si>
    <t>Збір за першу реєстрацію транспортних засобів</t>
  </si>
  <si>
    <t>ДЖЕРЕЛА ФІНАНСУВАННЯ</t>
  </si>
  <si>
    <t>Кошти, що передаються із загального фонду бюджету до бюджету розвитку ( спеціального фонду)</t>
  </si>
  <si>
    <t>план на 2012р. з урахуванням внесених змін</t>
  </si>
  <si>
    <t>Податок на доходи фізичних осіб</t>
  </si>
  <si>
    <t>Податок з власників транспортних засобів</t>
  </si>
  <si>
    <t>Цільові фонди, утворені органами місцевого самоврядування</t>
  </si>
  <si>
    <t>Всього без урахування трансфертів</t>
  </si>
  <si>
    <t>план на  1 квартал  2012р. з урахуванням внесених змін</t>
  </si>
  <si>
    <t xml:space="preserve">виконано за 1 квартал   2012р.  </t>
  </si>
  <si>
    <t xml:space="preserve">виконано за 1 квартал  2012р.  </t>
  </si>
  <si>
    <t>ККД</t>
  </si>
  <si>
    <t>у %% до</t>
  </si>
  <si>
    <t>Податкові надходження</t>
  </si>
  <si>
    <t>Податки на доходи, податки на прибуток,     податки на збільшення ринкової вартості</t>
  </si>
  <si>
    <t>Податки на власність</t>
  </si>
  <si>
    <t>Збори та плата за спеціальне використання природних ресурсів </t>
  </si>
  <si>
    <t>Місцеві податки і збори</t>
  </si>
  <si>
    <t>Місцеві податки і збори, нараховані до 1 січня 2011 року</t>
  </si>
  <si>
    <t>в т.ч. єдиний податок</t>
  </si>
  <si>
    <t>Інші податки та збори </t>
  </si>
  <si>
    <t xml:space="preserve">Екологічний податок  </t>
  </si>
  <si>
    <t>Збір за забруднення навколишнього природного середовища  </t>
  </si>
  <si>
    <t>Неподаткові надходження</t>
  </si>
  <si>
    <t>Доходи від власності та підприємницької діяльності  </t>
  </si>
  <si>
    <t>Адміністративні збори та платежі, доходи від некомерційної господарської діяльності </t>
  </si>
  <si>
    <t>Реєстраційний збір за проведення державної реєстрації юридичних осіб та фізичних осіб - підприємців </t>
  </si>
  <si>
    <t>Державне мито  </t>
  </si>
  <si>
    <t>Інші неподаткові надходження  </t>
  </si>
  <si>
    <t>Доходи від операцій з капіталом</t>
  </si>
  <si>
    <t>Власні надходження бюджетних установ  </t>
  </si>
  <si>
    <t>Дотації вирівнювання з державного бюджету місцевим бюджетам  </t>
  </si>
  <si>
    <t>Додаткова дотація з державного бюджету на вирівнювання фінансової забезпеченості місцевих бюджетів 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</si>
  <si>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</si>
  <si>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 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</si>
  <si>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</si>
  <si>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</si>
  <si>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</si>
  <si>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</si>
  <si>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</si>
  <si>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</si>
  <si>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</si>
  <si>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</si>
  <si>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Адміністративні штрафи та інші санкції </t>
  </si>
  <si>
    <t>Додаткова дотація з державного бюджету місцевим бюджетам на покращення надання соціальних послуг найуразливішим верствам населення</t>
  </si>
  <si>
    <t>Додаткова дотація з державного бюджету місцевим бюджетам на оплату праці працівників бюджетних установ</t>
  </si>
  <si>
    <t>Додаткова дотація з державного бюджету місцевим бюджетам на стимулювання місцевих органів влади за перевиконання річних розрахункових обсягів податку на прибуток підприємств та акцизного податку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</si>
  <si>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</t>
  </si>
  <si>
    <t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t>
  </si>
  <si>
    <t>Додаткова дотація з державного бюджету місцевим бюджетам на забезпечення виплат, пов’язаних із підвищенням рівня оплати праці працівників бюджетної сфери, в тому числі на підвищення посадового окладу працівника першого тарифного розряду</t>
  </si>
  <si>
    <t>від "______"    ________    2013 р.   №</t>
  </si>
  <si>
    <t>Державне управління</t>
  </si>
  <si>
    <t>Освіта</t>
  </si>
  <si>
    <t>Охорона здоров`я</t>
  </si>
  <si>
    <t>Соціальний захист та соціальне забезпечення</t>
  </si>
  <si>
    <t>Житлово-комунальне господарство</t>
  </si>
  <si>
    <t>Житлово-експлуатаційне господарство</t>
  </si>
  <si>
    <t>Кап.ремонт жилфонда місцевих органів влади</t>
  </si>
  <si>
    <t>Дотацiя житлово-комунальному господарству</t>
  </si>
  <si>
    <t>Водопровідно-каналізаційне господарство</t>
  </si>
  <si>
    <t>Теплові мережі</t>
  </si>
  <si>
    <t>Благоустрій міст, сіл, селищ</t>
  </si>
  <si>
    <t>Підприємства і організації побутового обслуговування, що входять до комунальної власності</t>
  </si>
  <si>
    <t>Погашення заборгованості на теплову енергоію, що вироблялася, транспортувалася та постачалася населенню, яка виникла в звязку з невідповідністю фактичної вартості теплової енергії тарифам, що затверджувалися обо погоджувалися органами державної влади чи органами місцевого самоврядування</t>
  </si>
  <si>
    <t>Комбінати комунальних підприємств, районні виробничі об'єднання та інші підприємства, установи та організації житлово-комунального господарства</t>
  </si>
  <si>
    <t>Культура і мистецтво</t>
  </si>
  <si>
    <t>Засоби масової інформації</t>
  </si>
  <si>
    <t>Фізична культура і спорт</t>
  </si>
  <si>
    <t>Будівництво</t>
  </si>
  <si>
    <t>Капiтальнi вкладення</t>
  </si>
  <si>
    <t>Транспорт,  дорожнє господарство, зв`язок, телекомунікації та інформатика</t>
  </si>
  <si>
    <t>Компенсаційні  виплати на пільговий проїзд автомобільним транспортом окремим категоріям громадян</t>
  </si>
  <si>
    <t>Компенсаційні виплати за пільговий проїзд у залізничному транспорті окремим категоріям громадян</t>
  </si>
  <si>
    <t>Компенсаційні виплати на пільговий проїзд електро-транспортом окремим категоріям громадян</t>
  </si>
  <si>
    <t>Інші заходи у сфері електротранспорту</t>
  </si>
  <si>
    <t>Видатки на проведення робіт, пов'язаних із будівництвом, реконструкцією, ремонтом та утриманням автодоріг</t>
  </si>
  <si>
    <t>Інщі послуги, пов"язані з економічною діяльністю</t>
  </si>
  <si>
    <t>Підтримка малого і середнього підприємництва</t>
  </si>
  <si>
    <t>Охорона навколишнього природного середовища та ядерна безпека</t>
  </si>
  <si>
    <t>Охорона та раціональне використання природних ресурсів</t>
  </si>
  <si>
    <t>Ліквідація іншого забруднення навколишнього природного середовища</t>
  </si>
  <si>
    <t>Інша діяльність у сфері охорони навколишнього природного середовища</t>
  </si>
  <si>
    <t>Інші  природоохоронні заходи</t>
  </si>
  <si>
    <t>Видатки, не віднесені до основних груп</t>
  </si>
  <si>
    <t>Разом видатків</t>
  </si>
  <si>
    <t>ВИДАТКИ</t>
  </si>
  <si>
    <t>виконання  2012року</t>
  </si>
  <si>
    <t>План на 2013р. з урахуванням внесених змін</t>
  </si>
  <si>
    <t>плану на  2013 рік</t>
  </si>
  <si>
    <t>Землеустрій</t>
  </si>
  <si>
    <r>
      <t xml:space="preserve">   про виконання міського бюджету м. Лисичанська за </t>
    </r>
    <r>
      <rPr>
        <b/>
        <sz val="14"/>
        <rFont val="Arial"/>
        <family val="2"/>
      </rPr>
      <t>І</t>
    </r>
    <r>
      <rPr>
        <b/>
        <sz val="10.5"/>
        <rFont val="Arial Cyr"/>
        <family val="2"/>
      </rPr>
      <t xml:space="preserve"> </t>
    </r>
    <r>
      <rPr>
        <b/>
        <sz val="14"/>
        <rFont val="Arial Cyr"/>
        <family val="0"/>
      </rPr>
      <t xml:space="preserve">півріччя </t>
    </r>
    <r>
      <rPr>
        <b/>
        <sz val="10.5"/>
        <rFont val="Arial Cyr"/>
        <family val="2"/>
      </rPr>
      <t xml:space="preserve"> </t>
    </r>
    <r>
      <rPr>
        <b/>
        <sz val="14"/>
        <rFont val="Arial Cyr"/>
        <family val="2"/>
      </rPr>
      <t xml:space="preserve"> 2013 року.</t>
    </r>
  </si>
  <si>
    <t>Виконано          за 1 півріччя 2012 року</t>
  </si>
  <si>
    <t>План                           на 1 півріччя  2013 р. з урахуванням внесених змін</t>
  </si>
  <si>
    <t xml:space="preserve">Виконано за 1 півріччя 2013 року  </t>
  </si>
  <si>
    <t>виконан-ня  1 півріччя 2012року</t>
  </si>
  <si>
    <t>плану на 1півріччя 2013 рік</t>
  </si>
  <si>
    <t>Виконано                  за 1 півріччя 2012 рік</t>
  </si>
  <si>
    <t xml:space="preserve">Виконано за 1 півріччя  2013 року  </t>
  </si>
  <si>
    <t>до рішення міської ради</t>
  </si>
  <si>
    <t>Секретар міської ради                                                                        М.Л.Власов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</si>
</sst>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#,##0.000_ ;[Red]\-#,##0.000\ "/>
    <numFmt numFmtId="174" formatCode="#,##0.0_ ;[Red]\-#,##0.0\ "/>
    <numFmt numFmtId="175" formatCode="#,##0.00_ ;[Red]\-#,##0.00\ "/>
    <numFmt numFmtId="176" formatCode="#,##0.000"/>
    <numFmt numFmtId="177" formatCode="#,##0_ ;[Red]\-#,##0\ "/>
    <numFmt numFmtId="178" formatCode="#,##0.0000"/>
    <numFmt numFmtId="179" formatCode="#,##0.0"/>
    <numFmt numFmtId="180" formatCode="#,##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0.00"/>
    <numFmt numFmtId="186" formatCode="0.000000"/>
    <numFmt numFmtId="187" formatCode="0.00000"/>
    <numFmt numFmtId="188" formatCode="0.0000"/>
    <numFmt numFmtId="189" formatCode="0.0"/>
  </numFmts>
  <fonts count="2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sz val="10"/>
      <name val="Arial CE"/>
      <family val="2"/>
    </font>
    <font>
      <b/>
      <sz val="12"/>
      <name val="Arial Cyr"/>
      <family val="2"/>
    </font>
    <font>
      <b/>
      <sz val="12"/>
      <color indexed="56"/>
      <name val="Arial Cyr"/>
      <family val="2"/>
    </font>
    <font>
      <sz val="10"/>
      <color indexed="8"/>
      <name val="Arial Cyr"/>
      <family val="2"/>
    </font>
    <font>
      <sz val="8"/>
      <color indexed="8"/>
      <name val="Courier"/>
      <family val="0"/>
    </font>
    <font>
      <sz val="9"/>
      <name val="Arial Cyr"/>
      <family val="2"/>
    </font>
    <font>
      <b/>
      <sz val="9"/>
      <name val="Arial Cyr"/>
      <family val="2"/>
    </font>
    <font>
      <i/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2"/>
      <name val="Arial Cyr"/>
      <family val="0"/>
    </font>
    <font>
      <sz val="12"/>
      <name val="Arial Cyr"/>
      <family val="0"/>
    </font>
    <font>
      <b/>
      <sz val="12"/>
      <color indexed="18"/>
      <name val="Arial Cyr"/>
      <family val="0"/>
    </font>
    <font>
      <b/>
      <sz val="14"/>
      <name val="Arial Cyr"/>
      <family val="2"/>
    </font>
    <font>
      <b/>
      <sz val="12"/>
      <color indexed="12"/>
      <name val="Arial Cyr"/>
      <family val="0"/>
    </font>
    <font>
      <sz val="14"/>
      <name val="Arial Cyr"/>
      <family val="0"/>
    </font>
    <font>
      <b/>
      <sz val="14"/>
      <name val="Arial"/>
      <family val="2"/>
    </font>
    <font>
      <b/>
      <sz val="10.5"/>
      <name val="Arial Cyr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174" fontId="0" fillId="0" borderId="0" xfId="0" applyNumberFormat="1" applyAlignment="1">
      <alignment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5" xfId="0" applyBorder="1" applyAlignment="1">
      <alignment/>
    </xf>
    <xf numFmtId="0" fontId="7" fillId="0" borderId="5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0" fillId="0" borderId="6" xfId="0" applyFont="1" applyBorder="1" applyAlignment="1">
      <alignment/>
    </xf>
    <xf numFmtId="0" fontId="10" fillId="0" borderId="6" xfId="0" applyFont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9" fillId="0" borderId="7" xfId="0" applyFont="1" applyBorder="1" applyAlignment="1">
      <alignment/>
    </xf>
    <xf numFmtId="0" fontId="9" fillId="0" borderId="7" xfId="0" applyFont="1" applyBorder="1" applyAlignment="1" applyProtection="1">
      <alignment vertical="top" wrapText="1"/>
      <protection/>
    </xf>
    <xf numFmtId="0" fontId="11" fillId="0" borderId="7" xfId="0" applyFont="1" applyBorder="1" applyAlignment="1">
      <alignment/>
    </xf>
    <xf numFmtId="0" fontId="11" fillId="0" borderId="8" xfId="0" applyFont="1" applyBorder="1" applyAlignment="1" applyProtection="1">
      <alignment vertical="top" wrapText="1"/>
      <protection/>
    </xf>
    <xf numFmtId="0" fontId="11" fillId="0" borderId="7" xfId="0" applyFont="1" applyBorder="1" applyAlignment="1" applyProtection="1">
      <alignment vertical="top" wrapText="1"/>
      <protection/>
    </xf>
    <xf numFmtId="0" fontId="10" fillId="0" borderId="7" xfId="0" applyFont="1" applyBorder="1" applyAlignment="1">
      <alignment/>
    </xf>
    <xf numFmtId="0" fontId="10" fillId="0" borderId="7" xfId="0" applyFont="1" applyBorder="1" applyAlignment="1" applyProtection="1">
      <alignment vertical="top" wrapText="1"/>
      <protection/>
    </xf>
    <xf numFmtId="0" fontId="10" fillId="0" borderId="1" xfId="0" applyFont="1" applyBorder="1" applyAlignment="1">
      <alignment/>
    </xf>
    <xf numFmtId="0" fontId="10" fillId="0" borderId="1" xfId="0" applyFont="1" applyBorder="1" applyAlignment="1" applyProtection="1">
      <alignment vertical="top" wrapText="1"/>
      <protection/>
    </xf>
    <xf numFmtId="174" fontId="10" fillId="0" borderId="1" xfId="0" applyNumberFormat="1" applyFont="1" applyBorder="1" applyAlignment="1" applyProtection="1">
      <alignment/>
      <protection/>
    </xf>
    <xf numFmtId="0" fontId="9" fillId="0" borderId="9" xfId="0" applyFont="1" applyBorder="1" applyAlignment="1">
      <alignment/>
    </xf>
    <xf numFmtId="0" fontId="9" fillId="0" borderId="9" xfId="0" applyFont="1" applyBorder="1" applyAlignment="1" applyProtection="1">
      <alignment vertical="top" wrapText="1"/>
      <protection/>
    </xf>
    <xf numFmtId="174" fontId="10" fillId="0" borderId="10" xfId="0" applyNumberFormat="1" applyFont="1" applyBorder="1" applyAlignment="1" applyProtection="1">
      <alignment/>
      <protection/>
    </xf>
    <xf numFmtId="174" fontId="9" fillId="0" borderId="11" xfId="0" applyNumberFormat="1" applyFont="1" applyBorder="1" applyAlignment="1" applyProtection="1">
      <alignment/>
      <protection/>
    </xf>
    <xf numFmtId="174" fontId="11" fillId="0" borderId="11" xfId="0" applyNumberFormat="1" applyFont="1" applyBorder="1" applyAlignment="1" applyProtection="1">
      <alignment/>
      <protection/>
    </xf>
    <xf numFmtId="174" fontId="9" fillId="0" borderId="11" xfId="0" applyNumberFormat="1" applyFont="1" applyBorder="1" applyAlignment="1">
      <alignment/>
    </xf>
    <xf numFmtId="174" fontId="11" fillId="0" borderId="11" xfId="0" applyNumberFormat="1" applyFont="1" applyBorder="1" applyAlignment="1">
      <alignment/>
    </xf>
    <xf numFmtId="174" fontId="9" fillId="0" borderId="11" xfId="0" applyNumberFormat="1" applyFont="1" applyBorder="1" applyAlignment="1" applyProtection="1">
      <alignment wrapText="1"/>
      <protection/>
    </xf>
    <xf numFmtId="174" fontId="9" fillId="0" borderId="12" xfId="0" applyNumberFormat="1" applyFont="1" applyBorder="1" applyAlignment="1" applyProtection="1">
      <alignment wrapText="1"/>
      <protection/>
    </xf>
    <xf numFmtId="174" fontId="10" fillId="0" borderId="13" xfId="0" applyNumberFormat="1" applyFont="1" applyBorder="1" applyAlignment="1" applyProtection="1">
      <alignment/>
      <protection/>
    </xf>
    <xf numFmtId="174" fontId="10" fillId="0" borderId="14" xfId="0" applyNumberFormat="1" applyFont="1" applyBorder="1" applyAlignment="1" applyProtection="1">
      <alignment/>
      <protection/>
    </xf>
    <xf numFmtId="174" fontId="9" fillId="0" borderId="15" xfId="0" applyNumberFormat="1" applyFont="1" applyBorder="1" applyAlignment="1" applyProtection="1">
      <alignment/>
      <protection/>
    </xf>
    <xf numFmtId="174" fontId="9" fillId="0" borderId="16" xfId="0" applyNumberFormat="1" applyFont="1" applyBorder="1" applyAlignment="1" applyProtection="1">
      <alignment/>
      <protection/>
    </xf>
    <xf numFmtId="174" fontId="9" fillId="0" borderId="15" xfId="0" applyNumberFormat="1" applyFont="1" applyBorder="1" applyAlignment="1" applyProtection="1">
      <alignment wrapText="1"/>
      <protection/>
    </xf>
    <xf numFmtId="174" fontId="9" fillId="0" borderId="16" xfId="0" applyNumberFormat="1" applyFont="1" applyBorder="1" applyAlignment="1" applyProtection="1">
      <alignment wrapText="1"/>
      <protection/>
    </xf>
    <xf numFmtId="174" fontId="11" fillId="0" borderId="15" xfId="0" applyNumberFormat="1" applyFont="1" applyBorder="1" applyAlignment="1" applyProtection="1">
      <alignment wrapText="1"/>
      <protection/>
    </xf>
    <xf numFmtId="174" fontId="11" fillId="0" borderId="11" xfId="0" applyNumberFormat="1" applyFont="1" applyBorder="1" applyAlignment="1" applyProtection="1">
      <alignment wrapText="1"/>
      <protection/>
    </xf>
    <xf numFmtId="174" fontId="11" fillId="0" borderId="16" xfId="0" applyNumberFormat="1" applyFont="1" applyBorder="1" applyAlignment="1" applyProtection="1">
      <alignment wrapText="1"/>
      <protection/>
    </xf>
    <xf numFmtId="174" fontId="9" fillId="0" borderId="15" xfId="0" applyNumberFormat="1" applyFont="1" applyBorder="1" applyAlignment="1">
      <alignment/>
    </xf>
    <xf numFmtId="174" fontId="9" fillId="0" borderId="16" xfId="0" applyNumberFormat="1" applyFont="1" applyBorder="1" applyAlignment="1">
      <alignment/>
    </xf>
    <xf numFmtId="174" fontId="10" fillId="0" borderId="15" xfId="0" applyNumberFormat="1" applyFont="1" applyBorder="1" applyAlignment="1" applyProtection="1">
      <alignment wrapText="1"/>
      <protection/>
    </xf>
    <xf numFmtId="174" fontId="10" fillId="0" borderId="11" xfId="0" applyNumberFormat="1" applyFont="1" applyBorder="1" applyAlignment="1" applyProtection="1">
      <alignment wrapText="1"/>
      <protection/>
    </xf>
    <xf numFmtId="174" fontId="10" fillId="0" borderId="16" xfId="0" applyNumberFormat="1" applyFont="1" applyBorder="1" applyAlignment="1" applyProtection="1">
      <alignment wrapText="1"/>
      <protection/>
    </xf>
    <xf numFmtId="174" fontId="9" fillId="0" borderId="17" xfId="0" applyNumberFormat="1" applyFont="1" applyBorder="1" applyAlignment="1" applyProtection="1">
      <alignment wrapText="1"/>
      <protection/>
    </xf>
    <xf numFmtId="174" fontId="9" fillId="0" borderId="18" xfId="0" applyNumberFormat="1" applyFont="1" applyBorder="1" applyAlignment="1" applyProtection="1">
      <alignment wrapText="1"/>
      <protection/>
    </xf>
    <xf numFmtId="0" fontId="0" fillId="0" borderId="0" xfId="0" applyFont="1" applyAlignment="1">
      <alignment horizontal="left" vertical="top" wrapText="1"/>
    </xf>
    <xf numFmtId="0" fontId="4" fillId="0" borderId="0" xfId="0" applyFont="1" applyBorder="1" applyAlignment="1">
      <alignment/>
    </xf>
    <xf numFmtId="4" fontId="3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4" fontId="3" fillId="0" borderId="0" xfId="0" applyNumberFormat="1" applyFont="1" applyBorder="1" applyAlignment="1">
      <alignment/>
    </xf>
    <xf numFmtId="179" fontId="3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 wrapText="1"/>
    </xf>
    <xf numFmtId="4" fontId="1" fillId="0" borderId="0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15" fillId="0" borderId="19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top" wrapText="1"/>
    </xf>
    <xf numFmtId="0" fontId="15" fillId="0" borderId="21" xfId="0" applyFont="1" applyBorder="1" applyAlignment="1">
      <alignment/>
    </xf>
    <xf numFmtId="189" fontId="15" fillId="0" borderId="21" xfId="0" applyNumberFormat="1" applyFont="1" applyBorder="1" applyAlignment="1">
      <alignment/>
    </xf>
    <xf numFmtId="0" fontId="5" fillId="0" borderId="21" xfId="0" applyFont="1" applyBorder="1" applyAlignment="1">
      <alignment vertical="top"/>
    </xf>
    <xf numFmtId="0" fontId="5" fillId="0" borderId="21" xfId="0" applyFont="1" applyBorder="1" applyAlignment="1">
      <alignment vertical="top" wrapText="1"/>
    </xf>
    <xf numFmtId="4" fontId="5" fillId="0" borderId="21" xfId="0" applyNumberFormat="1" applyFont="1" applyBorder="1" applyAlignment="1">
      <alignment vertical="top" wrapText="1"/>
    </xf>
    <xf numFmtId="189" fontId="5" fillId="0" borderId="21" xfId="0" applyNumberFormat="1" applyFont="1" applyBorder="1" applyAlignment="1">
      <alignment vertical="top" wrapText="1"/>
    </xf>
    <xf numFmtId="189" fontId="5" fillId="0" borderId="22" xfId="0" applyNumberFormat="1" applyFont="1" applyBorder="1" applyAlignment="1">
      <alignment vertical="top" wrapText="1"/>
    </xf>
    <xf numFmtId="0" fontId="15" fillId="0" borderId="23" xfId="0" applyFont="1" applyBorder="1" applyAlignment="1">
      <alignment vertical="top"/>
    </xf>
    <xf numFmtId="0" fontId="15" fillId="0" borderId="23" xfId="0" applyFont="1" applyBorder="1" applyAlignment="1">
      <alignment vertical="top" wrapText="1"/>
    </xf>
    <xf numFmtId="4" fontId="15" fillId="0" borderId="23" xfId="0" applyNumberFormat="1" applyFont="1" applyBorder="1" applyAlignment="1">
      <alignment vertical="top" wrapText="1"/>
    </xf>
    <xf numFmtId="4" fontId="15" fillId="0" borderId="24" xfId="0" applyNumberFormat="1" applyFont="1" applyBorder="1" applyAlignment="1">
      <alignment vertical="top" wrapText="1"/>
    </xf>
    <xf numFmtId="189" fontId="5" fillId="0" borderId="23" xfId="0" applyNumberFormat="1" applyFont="1" applyBorder="1" applyAlignment="1">
      <alignment vertical="top" wrapText="1"/>
    </xf>
    <xf numFmtId="4" fontId="15" fillId="0" borderId="25" xfId="0" applyNumberFormat="1" applyFont="1" applyBorder="1" applyAlignment="1">
      <alignment vertical="top" wrapText="1"/>
    </xf>
    <xf numFmtId="189" fontId="5" fillId="0" borderId="26" xfId="0" applyNumberFormat="1" applyFont="1" applyBorder="1" applyAlignment="1">
      <alignment vertical="top" wrapText="1"/>
    </xf>
    <xf numFmtId="0" fontId="15" fillId="0" borderId="27" xfId="0" applyFont="1" applyBorder="1" applyAlignment="1">
      <alignment vertical="top"/>
    </xf>
    <xf numFmtId="0" fontId="15" fillId="0" borderId="27" xfId="0" applyFont="1" applyBorder="1" applyAlignment="1">
      <alignment vertical="top" wrapText="1"/>
    </xf>
    <xf numFmtId="4" fontId="15" fillId="0" borderId="27" xfId="0" applyNumberFormat="1" applyFont="1" applyBorder="1" applyAlignment="1">
      <alignment vertical="top" wrapText="1"/>
    </xf>
    <xf numFmtId="4" fontId="15" fillId="0" borderId="28" xfId="0" applyNumberFormat="1" applyFont="1" applyBorder="1" applyAlignment="1">
      <alignment vertical="top" wrapText="1"/>
    </xf>
    <xf numFmtId="189" fontId="5" fillId="0" borderId="29" xfId="0" applyNumberFormat="1" applyFont="1" applyBorder="1" applyAlignment="1">
      <alignment vertical="top" wrapText="1"/>
    </xf>
    <xf numFmtId="4" fontId="15" fillId="0" borderId="30" xfId="0" applyNumberFormat="1" applyFont="1" applyBorder="1" applyAlignment="1">
      <alignment vertical="top" wrapText="1"/>
    </xf>
    <xf numFmtId="189" fontId="5" fillId="0" borderId="31" xfId="0" applyNumberFormat="1" applyFont="1" applyBorder="1" applyAlignment="1">
      <alignment vertical="top" wrapText="1"/>
    </xf>
    <xf numFmtId="189" fontId="15" fillId="0" borderId="26" xfId="0" applyNumberFormat="1" applyFont="1" applyBorder="1" applyAlignment="1">
      <alignment vertical="top" wrapText="1"/>
    </xf>
    <xf numFmtId="189" fontId="15" fillId="0" borderId="29" xfId="0" applyNumberFormat="1" applyFont="1" applyBorder="1" applyAlignment="1">
      <alignment vertical="top" wrapText="1"/>
    </xf>
    <xf numFmtId="189" fontId="5" fillId="0" borderId="20" xfId="0" applyNumberFormat="1" applyFont="1" applyBorder="1" applyAlignment="1">
      <alignment vertical="top" wrapText="1"/>
    </xf>
    <xf numFmtId="0" fontId="15" fillId="0" borderId="31" xfId="0" applyFont="1" applyBorder="1" applyAlignment="1">
      <alignment vertical="top"/>
    </xf>
    <xf numFmtId="0" fontId="15" fillId="0" borderId="31" xfId="0" applyFont="1" applyBorder="1" applyAlignment="1">
      <alignment vertical="top" wrapText="1"/>
    </xf>
    <xf numFmtId="4" fontId="15" fillId="0" borderId="31" xfId="0" applyNumberFormat="1" applyFont="1" applyBorder="1" applyAlignment="1">
      <alignment vertical="top" wrapText="1"/>
    </xf>
    <xf numFmtId="4" fontId="15" fillId="0" borderId="21" xfId="0" applyNumberFormat="1" applyFont="1" applyBorder="1" applyAlignment="1">
      <alignment vertical="top" wrapText="1"/>
    </xf>
    <xf numFmtId="4" fontId="15" fillId="0" borderId="32" xfId="0" applyNumberFormat="1" applyFont="1" applyBorder="1" applyAlignment="1">
      <alignment vertical="top" wrapText="1"/>
    </xf>
    <xf numFmtId="189" fontId="15" fillId="0" borderId="33" xfId="0" applyNumberFormat="1" applyFont="1" applyBorder="1" applyAlignment="1">
      <alignment vertical="top" wrapText="1"/>
    </xf>
    <xf numFmtId="189" fontId="15" fillId="0" borderId="21" xfId="0" applyNumberFormat="1" applyFont="1" applyBorder="1" applyAlignment="1">
      <alignment vertical="top" wrapText="1"/>
    </xf>
    <xf numFmtId="0" fontId="5" fillId="0" borderId="21" xfId="0" applyFont="1" applyBorder="1" applyAlignment="1">
      <alignment/>
    </xf>
    <xf numFmtId="4" fontId="5" fillId="0" borderId="22" xfId="0" applyNumberFormat="1" applyFont="1" applyBorder="1" applyAlignment="1">
      <alignment vertical="top" wrapText="1"/>
    </xf>
    <xf numFmtId="4" fontId="15" fillId="0" borderId="26" xfId="0" applyNumberFormat="1" applyFont="1" applyBorder="1" applyAlignment="1">
      <alignment vertical="top" wrapText="1"/>
    </xf>
    <xf numFmtId="4" fontId="15" fillId="0" borderId="29" xfId="0" applyNumberFormat="1" applyFont="1" applyBorder="1" applyAlignment="1">
      <alignment vertical="top" wrapText="1"/>
    </xf>
    <xf numFmtId="0" fontId="5" fillId="0" borderId="21" xfId="0" applyFont="1" applyFill="1" applyBorder="1" applyAlignment="1">
      <alignment vertical="top"/>
    </xf>
    <xf numFmtId="4" fontId="5" fillId="0" borderId="20" xfId="0" applyNumberFormat="1" applyFont="1" applyBorder="1" applyAlignment="1">
      <alignment vertical="top" wrapText="1"/>
    </xf>
    <xf numFmtId="0" fontId="15" fillId="0" borderId="21" xfId="0" applyFont="1" applyBorder="1" applyAlignment="1">
      <alignment vertical="top"/>
    </xf>
    <xf numFmtId="0" fontId="15" fillId="0" borderId="1" xfId="0" applyFont="1" applyBorder="1" applyAlignment="1">
      <alignment wrapText="1"/>
    </xf>
    <xf numFmtId="189" fontId="15" fillId="0" borderId="23" xfId="0" applyNumberFormat="1" applyFont="1" applyBorder="1" applyAlignment="1">
      <alignment vertical="top" wrapText="1"/>
    </xf>
    <xf numFmtId="189" fontId="15" fillId="0" borderId="27" xfId="0" applyNumberFormat="1" applyFont="1" applyBorder="1" applyAlignment="1">
      <alignment vertical="top" wrapText="1"/>
    </xf>
    <xf numFmtId="0" fontId="15" fillId="0" borderId="23" xfId="0" applyFont="1" applyBorder="1" applyAlignment="1">
      <alignment wrapText="1"/>
    </xf>
    <xf numFmtId="189" fontId="15" fillId="0" borderId="34" xfId="0" applyNumberFormat="1" applyFont="1" applyBorder="1" applyAlignment="1">
      <alignment vertical="top" wrapText="1"/>
    </xf>
    <xf numFmtId="189" fontId="15" fillId="0" borderId="35" xfId="0" applyNumberFormat="1" applyFont="1" applyBorder="1" applyAlignment="1">
      <alignment vertical="top" wrapText="1"/>
    </xf>
    <xf numFmtId="0" fontId="15" fillId="0" borderId="27" xfId="0" applyFont="1" applyBorder="1" applyAlignment="1">
      <alignment/>
    </xf>
    <xf numFmtId="189" fontId="5" fillId="0" borderId="36" xfId="0" applyNumberFormat="1" applyFont="1" applyBorder="1" applyAlignment="1">
      <alignment vertical="top" wrapText="1"/>
    </xf>
    <xf numFmtId="189" fontId="5" fillId="0" borderId="37" xfId="0" applyNumberFormat="1" applyFont="1" applyBorder="1" applyAlignment="1">
      <alignment vertical="top" wrapText="1"/>
    </xf>
    <xf numFmtId="0" fontId="15" fillId="0" borderId="26" xfId="0" applyFont="1" applyBorder="1" applyAlignment="1">
      <alignment vertical="top"/>
    </xf>
    <xf numFmtId="0" fontId="15" fillId="0" borderId="25" xfId="0" applyFont="1" applyBorder="1" applyAlignment="1">
      <alignment vertical="top" wrapText="1"/>
    </xf>
    <xf numFmtId="4" fontId="15" fillId="0" borderId="5" xfId="0" applyNumberFormat="1" applyFont="1" applyBorder="1" applyAlignment="1">
      <alignment vertical="top" wrapText="1"/>
    </xf>
    <xf numFmtId="4" fontId="15" fillId="0" borderId="38" xfId="0" applyNumberFormat="1" applyFont="1" applyBorder="1" applyAlignment="1">
      <alignment vertical="top" wrapText="1"/>
    </xf>
    <xf numFmtId="0" fontId="15" fillId="0" borderId="39" xfId="0" applyFont="1" applyBorder="1" applyAlignment="1">
      <alignment vertical="top"/>
    </xf>
    <xf numFmtId="0" fontId="15" fillId="0" borderId="40" xfId="0" applyFont="1" applyBorder="1" applyAlignment="1">
      <alignment vertical="top" wrapText="1"/>
    </xf>
    <xf numFmtId="4" fontId="15" fillId="0" borderId="39" xfId="0" applyNumberFormat="1" applyFont="1" applyBorder="1" applyAlignment="1">
      <alignment vertical="top" wrapText="1"/>
    </xf>
    <xf numFmtId="4" fontId="15" fillId="0" borderId="41" xfId="0" applyNumberFormat="1" applyFont="1" applyBorder="1" applyAlignment="1">
      <alignment vertical="top" wrapText="1"/>
    </xf>
    <xf numFmtId="189" fontId="15" fillId="0" borderId="39" xfId="0" applyNumberFormat="1" applyFont="1" applyBorder="1" applyAlignment="1">
      <alignment vertical="top" wrapText="1"/>
    </xf>
    <xf numFmtId="4" fontId="15" fillId="0" borderId="42" xfId="0" applyNumberFormat="1" applyFont="1" applyBorder="1" applyAlignment="1">
      <alignment vertical="top" wrapText="1"/>
    </xf>
    <xf numFmtId="4" fontId="5" fillId="0" borderId="39" xfId="0" applyNumberFormat="1" applyFont="1" applyBorder="1" applyAlignment="1">
      <alignment vertical="top" wrapText="1"/>
    </xf>
    <xf numFmtId="4" fontId="5" fillId="0" borderId="41" xfId="0" applyNumberFormat="1" applyFont="1" applyBorder="1" applyAlignment="1">
      <alignment vertical="top" wrapText="1"/>
    </xf>
    <xf numFmtId="189" fontId="5" fillId="0" borderId="39" xfId="0" applyNumberFormat="1" applyFont="1" applyBorder="1" applyAlignment="1">
      <alignment vertical="top" wrapText="1"/>
    </xf>
    <xf numFmtId="0" fontId="15" fillId="0" borderId="30" xfId="0" applyFont="1" applyBorder="1" applyAlignment="1">
      <alignment vertical="top" wrapText="1"/>
    </xf>
    <xf numFmtId="4" fontId="15" fillId="0" borderId="43" xfId="0" applyNumberFormat="1" applyFont="1" applyBorder="1" applyAlignment="1">
      <alignment vertical="top" wrapText="1"/>
    </xf>
    <xf numFmtId="4" fontId="15" fillId="0" borderId="44" xfId="0" applyNumberFormat="1" applyFont="1" applyBorder="1" applyAlignment="1">
      <alignment vertical="top" wrapText="1"/>
    </xf>
    <xf numFmtId="0" fontId="5" fillId="0" borderId="45" xfId="0" applyFont="1" applyBorder="1" applyAlignment="1">
      <alignment vertical="top" wrapText="1"/>
    </xf>
    <xf numFmtId="0" fontId="5" fillId="0" borderId="45" xfId="0" applyFont="1" applyBorder="1" applyAlignment="1">
      <alignment vertical="top"/>
    </xf>
    <xf numFmtId="4" fontId="5" fillId="0" borderId="21" xfId="0" applyNumberFormat="1" applyFont="1" applyBorder="1" applyAlignment="1">
      <alignment vertical="top"/>
    </xf>
    <xf numFmtId="0" fontId="15" fillId="0" borderId="46" xfId="0" applyFont="1" applyBorder="1" applyAlignment="1">
      <alignment vertical="top" wrapText="1"/>
    </xf>
    <xf numFmtId="0" fontId="15" fillId="0" borderId="47" xfId="0" applyFont="1" applyBorder="1" applyAlignment="1">
      <alignment wrapText="1"/>
    </xf>
    <xf numFmtId="4" fontId="15" fillId="0" borderId="48" xfId="0" applyNumberFormat="1" applyFont="1" applyBorder="1" applyAlignment="1">
      <alignment vertical="top" wrapText="1"/>
    </xf>
    <xf numFmtId="0" fontId="15" fillId="0" borderId="49" xfId="0" applyFont="1" applyBorder="1" applyAlignment="1">
      <alignment wrapText="1"/>
    </xf>
    <xf numFmtId="4" fontId="15" fillId="0" borderId="40" xfId="0" applyNumberFormat="1" applyFont="1" applyBorder="1" applyAlignment="1">
      <alignment vertical="top" wrapText="1"/>
    </xf>
    <xf numFmtId="0" fontId="15" fillId="0" borderId="29" xfId="0" applyFont="1" applyBorder="1" applyAlignment="1">
      <alignment vertical="top"/>
    </xf>
    <xf numFmtId="0" fontId="15" fillId="0" borderId="50" xfId="0" applyFont="1" applyBorder="1" applyAlignment="1">
      <alignment wrapText="1"/>
    </xf>
    <xf numFmtId="4" fontId="15" fillId="0" borderId="51" xfId="0" applyNumberFormat="1" applyFont="1" applyBorder="1" applyAlignment="1">
      <alignment vertical="top" wrapText="1"/>
    </xf>
    <xf numFmtId="0" fontId="5" fillId="0" borderId="52" xfId="0" applyFont="1" applyBorder="1" applyAlignment="1">
      <alignment vertical="top"/>
    </xf>
    <xf numFmtId="0" fontId="15" fillId="0" borderId="53" xfId="0" applyFont="1" applyBorder="1" applyAlignment="1">
      <alignment wrapText="1"/>
    </xf>
    <xf numFmtId="4" fontId="15" fillId="0" borderId="46" xfId="0" applyNumberFormat="1" applyFont="1" applyBorder="1" applyAlignment="1">
      <alignment vertical="top" wrapText="1"/>
    </xf>
    <xf numFmtId="0" fontId="15" fillId="0" borderId="54" xfId="0" applyFont="1" applyBorder="1" applyAlignment="1">
      <alignment wrapText="1"/>
    </xf>
    <xf numFmtId="4" fontId="5" fillId="0" borderId="33" xfId="0" applyNumberFormat="1" applyFont="1" applyBorder="1" applyAlignment="1">
      <alignment vertical="top"/>
    </xf>
    <xf numFmtId="4" fontId="5" fillId="0" borderId="45" xfId="0" applyNumberFormat="1" applyFont="1" applyBorder="1" applyAlignment="1">
      <alignment vertical="top" wrapText="1"/>
    </xf>
    <xf numFmtId="4" fontId="5" fillId="0" borderId="33" xfId="0" applyNumberFormat="1" applyFont="1" applyBorder="1" applyAlignment="1">
      <alignment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5" fillId="0" borderId="55" xfId="0" applyFont="1" applyBorder="1" applyAlignment="1">
      <alignment horizontal="center" vertical="center"/>
    </xf>
    <xf numFmtId="0" fontId="5" fillId="0" borderId="1" xfId="0" applyFont="1" applyBorder="1" applyAlignment="1">
      <alignment vertical="top" wrapText="1"/>
    </xf>
    <xf numFmtId="4" fontId="5" fillId="0" borderId="1" xfId="0" applyNumberFormat="1" applyFont="1" applyBorder="1" applyAlignment="1">
      <alignment/>
    </xf>
    <xf numFmtId="179" fontId="5" fillId="0" borderId="1" xfId="0" applyNumberFormat="1" applyFont="1" applyBorder="1" applyAlignment="1">
      <alignment/>
    </xf>
    <xf numFmtId="0" fontId="15" fillId="0" borderId="1" xfId="0" applyFont="1" applyBorder="1" applyAlignment="1">
      <alignment vertical="top" wrapText="1"/>
    </xf>
    <xf numFmtId="179" fontId="15" fillId="0" borderId="1" xfId="0" applyNumberFormat="1" applyFont="1" applyBorder="1" applyAlignment="1">
      <alignment/>
    </xf>
    <xf numFmtId="4" fontId="15" fillId="0" borderId="1" xfId="0" applyNumberFormat="1" applyFont="1" applyBorder="1" applyAlignment="1">
      <alignment/>
    </xf>
    <xf numFmtId="0" fontId="1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15" fillId="0" borderId="36" xfId="0" applyFont="1" applyBorder="1" applyAlignment="1">
      <alignment horizontal="center" vertical="center"/>
    </xf>
    <xf numFmtId="0" fontId="5" fillId="0" borderId="56" xfId="0" applyFont="1" applyBorder="1" applyAlignment="1">
      <alignment/>
    </xf>
    <xf numFmtId="4" fontId="5" fillId="0" borderId="56" xfId="0" applyNumberFormat="1" applyFont="1" applyBorder="1" applyAlignment="1">
      <alignment/>
    </xf>
    <xf numFmtId="0" fontId="19" fillId="0" borderId="0" xfId="0" applyFont="1" applyAlignment="1">
      <alignment/>
    </xf>
    <xf numFmtId="0" fontId="5" fillId="0" borderId="55" xfId="0" applyFont="1" applyBorder="1" applyAlignment="1">
      <alignment horizontal="center" vertical="center"/>
    </xf>
    <xf numFmtId="4" fontId="22" fillId="0" borderId="1" xfId="0" applyNumberFormat="1" applyFont="1" applyBorder="1" applyAlignment="1">
      <alignment/>
    </xf>
    <xf numFmtId="179" fontId="22" fillId="0" borderId="1" xfId="0" applyNumberFormat="1" applyFont="1" applyBorder="1" applyAlignment="1">
      <alignment/>
    </xf>
    <xf numFmtId="189" fontId="22" fillId="0" borderId="1" xfId="0" applyNumberFormat="1" applyFont="1" applyBorder="1" applyAlignment="1">
      <alignment/>
    </xf>
    <xf numFmtId="189" fontId="22" fillId="0" borderId="57" xfId="0" applyNumberFormat="1" applyFont="1" applyBorder="1" applyAlignment="1">
      <alignment/>
    </xf>
    <xf numFmtId="4" fontId="22" fillId="0" borderId="1" xfId="0" applyNumberFormat="1" applyFont="1" applyFill="1" applyBorder="1" applyAlignment="1">
      <alignment/>
    </xf>
    <xf numFmtId="4" fontId="23" fillId="0" borderId="1" xfId="0" applyNumberFormat="1" applyFont="1" applyBorder="1" applyAlignment="1">
      <alignment/>
    </xf>
    <xf numFmtId="179" fontId="23" fillId="0" borderId="1" xfId="0" applyNumberFormat="1" applyFont="1" applyBorder="1" applyAlignment="1">
      <alignment/>
    </xf>
    <xf numFmtId="189" fontId="23" fillId="0" borderId="1" xfId="0" applyNumberFormat="1" applyFont="1" applyBorder="1" applyAlignment="1">
      <alignment/>
    </xf>
    <xf numFmtId="189" fontId="23" fillId="0" borderId="57" xfId="0" applyNumberFormat="1" applyFont="1" applyBorder="1" applyAlignment="1">
      <alignment/>
    </xf>
    <xf numFmtId="4" fontId="22" fillId="0" borderId="56" xfId="0" applyNumberFormat="1" applyFont="1" applyBorder="1" applyAlignment="1">
      <alignment/>
    </xf>
    <xf numFmtId="179" fontId="22" fillId="0" borderId="56" xfId="0" applyNumberFormat="1" applyFont="1" applyBorder="1" applyAlignment="1">
      <alignment/>
    </xf>
    <xf numFmtId="189" fontId="22" fillId="0" borderId="56" xfId="0" applyNumberFormat="1" applyFont="1" applyBorder="1" applyAlignment="1">
      <alignment/>
    </xf>
    <xf numFmtId="189" fontId="22" fillId="0" borderId="37" xfId="0" applyNumberFormat="1" applyFont="1" applyBorder="1" applyAlignment="1">
      <alignment/>
    </xf>
    <xf numFmtId="0" fontId="23" fillId="0" borderId="0" xfId="0" applyFont="1" applyAlignment="1">
      <alignment/>
    </xf>
    <xf numFmtId="4" fontId="22" fillId="0" borderId="9" xfId="0" applyNumberFormat="1" applyFont="1" applyFill="1" applyBorder="1" applyAlignment="1" applyProtection="1">
      <alignment horizontal="right" wrapText="1"/>
      <protection hidden="1"/>
    </xf>
    <xf numFmtId="4" fontId="22" fillId="0" borderId="1" xfId="0" applyNumberFormat="1" applyFont="1" applyBorder="1" applyAlignment="1">
      <alignment wrapText="1"/>
    </xf>
    <xf numFmtId="4" fontId="23" fillId="0" borderId="1" xfId="0" applyNumberFormat="1" applyFont="1" applyBorder="1" applyAlignment="1">
      <alignment wrapText="1"/>
    </xf>
    <xf numFmtId="4" fontId="22" fillId="0" borderId="56" xfId="0" applyNumberFormat="1" applyFont="1" applyBorder="1" applyAlignment="1">
      <alignment wrapText="1"/>
    </xf>
    <xf numFmtId="0" fontId="15" fillId="0" borderId="58" xfId="0" applyFont="1" applyBorder="1" applyAlignment="1">
      <alignment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wrapText="1"/>
    </xf>
    <xf numFmtId="4" fontId="0" fillId="0" borderId="0" xfId="0" applyNumberFormat="1" applyAlignment="1">
      <alignment/>
    </xf>
    <xf numFmtId="4" fontId="0" fillId="0" borderId="59" xfId="0" applyNumberFormat="1" applyBorder="1" applyAlignment="1">
      <alignment/>
    </xf>
    <xf numFmtId="0" fontId="17" fillId="0" borderId="0" xfId="0" applyFont="1" applyAlignment="1">
      <alignment/>
    </xf>
    <xf numFmtId="0" fontId="22" fillId="0" borderId="0" xfId="0" applyFont="1" applyAlignment="1">
      <alignment/>
    </xf>
    <xf numFmtId="0" fontId="15" fillId="0" borderId="20" xfId="0" applyFont="1" applyBorder="1" applyAlignment="1">
      <alignment vertical="top"/>
    </xf>
    <xf numFmtId="0" fontId="15" fillId="0" borderId="56" xfId="0" applyFont="1" applyBorder="1" applyAlignment="1">
      <alignment wrapText="1"/>
    </xf>
    <xf numFmtId="189" fontId="15" fillId="0" borderId="20" xfId="0" applyNumberFormat="1" applyFont="1" applyBorder="1" applyAlignment="1">
      <alignment vertical="top" wrapText="1"/>
    </xf>
    <xf numFmtId="0" fontId="18" fillId="0" borderId="60" xfId="0" applyFont="1" applyBorder="1" applyAlignment="1">
      <alignment horizontal="center" vertical="top" wrapText="1"/>
    </xf>
    <xf numFmtId="0" fontId="16" fillId="0" borderId="33" xfId="0" applyFont="1" applyBorder="1" applyAlignment="1">
      <alignment horizontal="center" vertical="top" wrapText="1"/>
    </xf>
    <xf numFmtId="0" fontId="16" fillId="0" borderId="61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5" fillId="0" borderId="58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5" fillId="0" borderId="61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top" wrapText="1"/>
    </xf>
    <xf numFmtId="0" fontId="15" fillId="0" borderId="22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61" xfId="0" applyFont="1" applyBorder="1" applyAlignment="1">
      <alignment/>
    </xf>
    <xf numFmtId="0" fontId="15" fillId="0" borderId="45" xfId="0" applyFont="1" applyBorder="1" applyAlignment="1">
      <alignment/>
    </xf>
    <xf numFmtId="0" fontId="15" fillId="0" borderId="2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8" fillId="0" borderId="1" xfId="0" applyFont="1" applyFill="1" applyBorder="1" applyAlignment="1" applyProtection="1">
      <alignment horizontal="center" vertical="top"/>
      <protection/>
    </xf>
    <xf numFmtId="0" fontId="1" fillId="0" borderId="1" xfId="0" applyFont="1" applyBorder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5"/>
  <sheetViews>
    <sheetView tabSelected="1" view="pageBreakPreview" zoomScale="75" zoomScaleSheetLayoutView="75" workbookViewId="0" topLeftCell="A103">
      <selection activeCell="H108" sqref="H108"/>
    </sheetView>
  </sheetViews>
  <sheetFormatPr defaultColWidth="9.00390625" defaultRowHeight="12.75"/>
  <cols>
    <col min="1" max="1" width="13.00390625" style="0" customWidth="1"/>
    <col min="2" max="2" width="50.875" style="0" customWidth="1"/>
    <col min="3" max="3" width="18.25390625" style="0" customWidth="1"/>
    <col min="4" max="4" width="18.00390625" style="0" customWidth="1"/>
    <col min="5" max="5" width="18.25390625" style="0" customWidth="1"/>
    <col min="6" max="6" width="11.875" style="0" customWidth="1"/>
    <col min="7" max="7" width="10.875" style="0" customWidth="1"/>
    <col min="8" max="8" width="19.25390625" style="0" customWidth="1"/>
    <col min="9" max="9" width="18.375" style="0" customWidth="1"/>
    <col min="10" max="10" width="18.125" style="0" customWidth="1"/>
    <col min="11" max="11" width="12.625" style="0" customWidth="1"/>
    <col min="12" max="12" width="12.25390625" style="0" customWidth="1"/>
    <col min="13" max="13" width="12.125" style="0" bestFit="1" customWidth="1"/>
  </cols>
  <sheetData>
    <row r="1" spans="9:11" ht="15.75">
      <c r="I1" s="152" t="s">
        <v>54</v>
      </c>
      <c r="K1" s="51"/>
    </row>
    <row r="2" spans="9:11" ht="15.75">
      <c r="I2" s="152" t="s">
        <v>161</v>
      </c>
      <c r="K2" s="51"/>
    </row>
    <row r="3" spans="9:11" ht="15.75">
      <c r="I3" s="152"/>
      <c r="K3" s="52"/>
    </row>
    <row r="4" spans="9:11" ht="15.75">
      <c r="I4" s="152" t="s">
        <v>113</v>
      </c>
      <c r="K4" s="53"/>
    </row>
    <row r="5" spans="9:11" ht="15.75">
      <c r="I5" s="152"/>
      <c r="K5" s="53"/>
    </row>
    <row r="6" spans="9:11" ht="15.75">
      <c r="I6" s="152"/>
      <c r="K6" s="53"/>
    </row>
    <row r="7" spans="9:11" ht="15.75">
      <c r="I7" s="152"/>
      <c r="K7" s="53"/>
    </row>
    <row r="8" spans="9:11" ht="15.75">
      <c r="I8" s="152"/>
      <c r="K8" s="53"/>
    </row>
    <row r="9" ht="12.75">
      <c r="K9" s="53"/>
    </row>
    <row r="10" spans="2:11" ht="18">
      <c r="B10" s="202" t="s">
        <v>61</v>
      </c>
      <c r="C10" s="202"/>
      <c r="D10" s="202"/>
      <c r="E10" s="202"/>
      <c r="F10" s="202"/>
      <c r="G10" s="202"/>
      <c r="H10" s="202"/>
      <c r="I10" s="202"/>
      <c r="J10" s="202"/>
      <c r="K10" s="202"/>
    </row>
    <row r="11" spans="2:11" ht="21.75" customHeight="1">
      <c r="B11" s="202" t="s">
        <v>153</v>
      </c>
      <c r="C11" s="202"/>
      <c r="D11" s="202"/>
      <c r="E11" s="202"/>
      <c r="F11" s="202"/>
      <c r="G11" s="202"/>
      <c r="H11" s="202"/>
      <c r="I11" s="202"/>
      <c r="J11" s="202"/>
      <c r="K11" s="202"/>
    </row>
    <row r="12" spans="9:11" ht="17.25" customHeight="1" thickBot="1">
      <c r="I12" s="189"/>
      <c r="K12" s="153" t="s">
        <v>52</v>
      </c>
    </row>
    <row r="13" spans="1:12" ht="16.5" thickBot="1">
      <c r="A13" s="212" t="s">
        <v>74</v>
      </c>
      <c r="B13" s="203" t="s">
        <v>0</v>
      </c>
      <c r="C13" s="208" t="s">
        <v>1</v>
      </c>
      <c r="D13" s="215"/>
      <c r="E13" s="215"/>
      <c r="F13" s="215"/>
      <c r="G13" s="216"/>
      <c r="H13" s="208" t="s">
        <v>2</v>
      </c>
      <c r="I13" s="206"/>
      <c r="J13" s="206"/>
      <c r="K13" s="206"/>
      <c r="L13" s="207"/>
    </row>
    <row r="14" spans="1:12" ht="16.5" thickBot="1">
      <c r="A14" s="213"/>
      <c r="B14" s="204"/>
      <c r="C14" s="209" t="s">
        <v>154</v>
      </c>
      <c r="D14" s="210" t="s">
        <v>155</v>
      </c>
      <c r="E14" s="210" t="s">
        <v>156</v>
      </c>
      <c r="F14" s="206" t="s">
        <v>75</v>
      </c>
      <c r="G14" s="207"/>
      <c r="H14" s="209" t="s">
        <v>159</v>
      </c>
      <c r="I14" s="210" t="s">
        <v>150</v>
      </c>
      <c r="J14" s="210" t="s">
        <v>160</v>
      </c>
      <c r="K14" s="206" t="s">
        <v>75</v>
      </c>
      <c r="L14" s="207"/>
    </row>
    <row r="15" spans="1:12" ht="93.75" customHeight="1" thickBot="1">
      <c r="A15" s="214"/>
      <c r="B15" s="205"/>
      <c r="C15" s="217"/>
      <c r="D15" s="217"/>
      <c r="E15" s="217"/>
      <c r="F15" s="69" t="s">
        <v>157</v>
      </c>
      <c r="G15" s="70" t="s">
        <v>158</v>
      </c>
      <c r="H15" s="205"/>
      <c r="I15" s="211"/>
      <c r="J15" s="211"/>
      <c r="K15" s="69" t="s">
        <v>149</v>
      </c>
      <c r="L15" s="70" t="s">
        <v>151</v>
      </c>
    </row>
    <row r="16" spans="1:12" ht="16.5" thickBot="1">
      <c r="A16" s="71"/>
      <c r="B16" s="197" t="s">
        <v>4</v>
      </c>
      <c r="C16" s="198"/>
      <c r="D16" s="198"/>
      <c r="E16" s="198"/>
      <c r="F16" s="198"/>
      <c r="G16" s="198"/>
      <c r="H16" s="198"/>
      <c r="I16" s="198"/>
      <c r="J16" s="198"/>
      <c r="K16" s="198"/>
      <c r="L16" s="72"/>
    </row>
    <row r="17" spans="1:12" ht="25.5" customHeight="1" thickBot="1">
      <c r="A17" s="73">
        <v>10000000</v>
      </c>
      <c r="B17" s="74" t="s">
        <v>76</v>
      </c>
      <c r="C17" s="75">
        <f>C18+C21+C24+C26+C27+C29</f>
        <v>54308309.81999999</v>
      </c>
      <c r="D17" s="75">
        <f aca="true" t="shared" si="0" ref="D17:J17">D18+D21+D24+D26+D27+D29</f>
        <v>58331933</v>
      </c>
      <c r="E17" s="75">
        <f t="shared" si="0"/>
        <v>56031160.739999995</v>
      </c>
      <c r="F17" s="76">
        <f>E17/C17*100</f>
        <v>103.17235230798056</v>
      </c>
      <c r="G17" s="76">
        <f>E17/D17*100</f>
        <v>96.05572429770156</v>
      </c>
      <c r="H17" s="75">
        <f t="shared" si="0"/>
        <v>2754134.51</v>
      </c>
      <c r="I17" s="75">
        <f t="shared" si="0"/>
        <v>6154070</v>
      </c>
      <c r="J17" s="75">
        <f t="shared" si="0"/>
        <v>3801526.6300000004</v>
      </c>
      <c r="K17" s="76">
        <f>J17/H17*100</f>
        <v>138.02980995289153</v>
      </c>
      <c r="L17" s="76">
        <f>J17/I17*100</f>
        <v>61.77256076060233</v>
      </c>
    </row>
    <row r="18" spans="1:12" ht="38.25" customHeight="1" thickBot="1">
      <c r="A18" s="73">
        <v>11000000</v>
      </c>
      <c r="B18" s="74" t="s">
        <v>77</v>
      </c>
      <c r="C18" s="75">
        <f>C19+C20</f>
        <v>48749417.72</v>
      </c>
      <c r="D18" s="75">
        <f>D19+D20</f>
        <v>50240978</v>
      </c>
      <c r="E18" s="75">
        <f>E19+E20</f>
        <v>49254035.64</v>
      </c>
      <c r="F18" s="76">
        <f>E18/C18*100</f>
        <v>101.03512604580911</v>
      </c>
      <c r="G18" s="76">
        <f>E18/D18*100</f>
        <v>98.03558290604933</v>
      </c>
      <c r="H18" s="75"/>
      <c r="I18" s="75"/>
      <c r="J18" s="75"/>
      <c r="K18" s="77"/>
      <c r="L18" s="77"/>
    </row>
    <row r="19" spans="1:12" ht="22.5" customHeight="1">
      <c r="A19" s="78">
        <v>11010000</v>
      </c>
      <c r="B19" s="79" t="s">
        <v>67</v>
      </c>
      <c r="C19" s="80">
        <v>48652842.72</v>
      </c>
      <c r="D19" s="80">
        <v>50190978</v>
      </c>
      <c r="E19" s="81">
        <v>49186613.71</v>
      </c>
      <c r="F19" s="82">
        <f>E19/C19*100</f>
        <v>101.09710134117319</v>
      </c>
      <c r="G19" s="82">
        <f>E19/D19*100</f>
        <v>97.99891468542414</v>
      </c>
      <c r="H19" s="83"/>
      <c r="I19" s="80"/>
      <c r="J19" s="81"/>
      <c r="K19" s="84"/>
      <c r="L19" s="84"/>
    </row>
    <row r="20" spans="1:12" ht="30.75" thickBot="1">
      <c r="A20" s="85">
        <v>11020000</v>
      </c>
      <c r="B20" s="86" t="s">
        <v>57</v>
      </c>
      <c r="C20" s="87">
        <v>96575</v>
      </c>
      <c r="D20" s="87">
        <v>50000</v>
      </c>
      <c r="E20" s="88">
        <v>67421.93</v>
      </c>
      <c r="F20" s="89">
        <f>E20/C20*100</f>
        <v>69.81302614548278</v>
      </c>
      <c r="G20" s="89">
        <f>E20/D20*100</f>
        <v>134.84386</v>
      </c>
      <c r="H20" s="90"/>
      <c r="I20" s="87"/>
      <c r="J20" s="88"/>
      <c r="K20" s="89"/>
      <c r="L20" s="89"/>
    </row>
    <row r="21" spans="1:12" ht="22.5" customHeight="1" thickBot="1">
      <c r="A21" s="73">
        <v>12000000</v>
      </c>
      <c r="B21" s="74" t="s">
        <v>78</v>
      </c>
      <c r="C21" s="75"/>
      <c r="D21" s="75"/>
      <c r="E21" s="75"/>
      <c r="F21" s="91"/>
      <c r="G21" s="91"/>
      <c r="H21" s="75">
        <f>H22+H23</f>
        <v>68467.63</v>
      </c>
      <c r="I21" s="75">
        <f>I22+I23</f>
        <v>157900</v>
      </c>
      <c r="J21" s="75">
        <f>J22+J23</f>
        <v>141625.74000000002</v>
      </c>
      <c r="K21" s="91">
        <f>J21/H21*100</f>
        <v>206.85065336714592</v>
      </c>
      <c r="L21" s="91">
        <f>J21/I21*100</f>
        <v>89.69331222292591</v>
      </c>
    </row>
    <row r="22" spans="1:12" ht="21" customHeight="1">
      <c r="A22" s="78">
        <v>12020000</v>
      </c>
      <c r="B22" s="79" t="s">
        <v>68</v>
      </c>
      <c r="C22" s="80"/>
      <c r="D22" s="80"/>
      <c r="E22" s="81"/>
      <c r="F22" s="84"/>
      <c r="G22" s="84"/>
      <c r="H22" s="83">
        <v>9718.23</v>
      </c>
      <c r="I22" s="80">
        <v>0</v>
      </c>
      <c r="J22" s="81">
        <v>4601.26</v>
      </c>
      <c r="K22" s="92">
        <f>J22/H22*100</f>
        <v>47.34668761698376</v>
      </c>
      <c r="L22" s="92"/>
    </row>
    <row r="23" spans="1:12" ht="21.75" customHeight="1" thickBot="1">
      <c r="A23" s="85">
        <v>12030000</v>
      </c>
      <c r="B23" s="86" t="s">
        <v>63</v>
      </c>
      <c r="C23" s="87"/>
      <c r="D23" s="87"/>
      <c r="E23" s="88"/>
      <c r="F23" s="89"/>
      <c r="G23" s="89"/>
      <c r="H23" s="90">
        <v>58749.4</v>
      </c>
      <c r="I23" s="87">
        <v>157900</v>
      </c>
      <c r="J23" s="88">
        <v>137024.48</v>
      </c>
      <c r="K23" s="93">
        <f>J23/H23*100</f>
        <v>233.23553942678564</v>
      </c>
      <c r="L23" s="93">
        <f>J23/I23*100</f>
        <v>86.77927802406587</v>
      </c>
    </row>
    <row r="24" spans="1:12" ht="32.25" thickBot="1">
      <c r="A24" s="73">
        <v>13000000</v>
      </c>
      <c r="B24" s="74" t="s">
        <v>79</v>
      </c>
      <c r="C24" s="75">
        <f>C25</f>
        <v>5167670.69</v>
      </c>
      <c r="D24" s="75">
        <f>D25</f>
        <v>7731740</v>
      </c>
      <c r="E24" s="75">
        <f>E25</f>
        <v>6382644.76</v>
      </c>
      <c r="F24" s="94">
        <f>E24/C24*100</f>
        <v>123.5110583255838</v>
      </c>
      <c r="G24" s="94">
        <f>E24/D24*100</f>
        <v>82.55120787817489</v>
      </c>
      <c r="H24" s="75"/>
      <c r="I24" s="75"/>
      <c r="J24" s="75"/>
      <c r="K24" s="94"/>
      <c r="L24" s="94"/>
    </row>
    <row r="25" spans="1:12" ht="24" customHeight="1" thickBot="1">
      <c r="A25" s="95">
        <v>13050000</v>
      </c>
      <c r="B25" s="96" t="s">
        <v>5</v>
      </c>
      <c r="C25" s="97">
        <v>5167670.69</v>
      </c>
      <c r="D25" s="97">
        <v>7731740</v>
      </c>
      <c r="E25" s="97">
        <v>6382644.76</v>
      </c>
      <c r="F25" s="76">
        <f>E25/C25*100</f>
        <v>123.5110583255838</v>
      </c>
      <c r="G25" s="76">
        <f>E25/D25*100</f>
        <v>82.55120787817489</v>
      </c>
      <c r="H25" s="97"/>
      <c r="I25" s="97"/>
      <c r="J25" s="97"/>
      <c r="K25" s="76"/>
      <c r="L25" s="76"/>
    </row>
    <row r="26" spans="1:12" ht="32.25" thickBot="1">
      <c r="A26" s="73">
        <v>16010000</v>
      </c>
      <c r="B26" s="74" t="s">
        <v>81</v>
      </c>
      <c r="C26" s="98">
        <v>4324.75</v>
      </c>
      <c r="D26" s="98">
        <v>0</v>
      </c>
      <c r="E26" s="98">
        <v>66.48</v>
      </c>
      <c r="F26" s="76">
        <f>E26/C26*100</f>
        <v>1.5371986820047403</v>
      </c>
      <c r="G26" s="76"/>
      <c r="H26" s="98"/>
      <c r="I26" s="98"/>
      <c r="J26" s="98"/>
      <c r="K26" s="76"/>
      <c r="L26" s="76"/>
    </row>
    <row r="27" spans="1:12" ht="16.5" thickBot="1">
      <c r="A27" s="73">
        <v>18000000</v>
      </c>
      <c r="B27" s="74" t="s">
        <v>80</v>
      </c>
      <c r="C27" s="75">
        <v>386896.66</v>
      </c>
      <c r="D27" s="75">
        <v>359215</v>
      </c>
      <c r="E27" s="75">
        <v>394413.86</v>
      </c>
      <c r="F27" s="76">
        <f>E27/C27*100</f>
        <v>101.94294776284707</v>
      </c>
      <c r="G27" s="76">
        <f>E27/D27*100</f>
        <v>109.79882799994431</v>
      </c>
      <c r="H27" s="75">
        <v>2506113.35</v>
      </c>
      <c r="I27" s="75">
        <v>5737370</v>
      </c>
      <c r="J27" s="75">
        <v>3554934.73</v>
      </c>
      <c r="K27" s="76">
        <f aca="true" t="shared" si="1" ref="K27:K32">J27/H27*100</f>
        <v>141.85051645808437</v>
      </c>
      <c r="L27" s="76">
        <f aca="true" t="shared" si="2" ref="L27:L32">J27/I27*100</f>
        <v>61.96105062075481</v>
      </c>
    </row>
    <row r="28" spans="1:12" ht="16.5" thickBot="1">
      <c r="A28" s="95">
        <v>18050000</v>
      </c>
      <c r="B28" s="96" t="s">
        <v>82</v>
      </c>
      <c r="C28" s="97"/>
      <c r="D28" s="97"/>
      <c r="E28" s="97"/>
      <c r="F28" s="76"/>
      <c r="G28" s="76"/>
      <c r="H28" s="97">
        <v>2448864.46</v>
      </c>
      <c r="I28" s="97">
        <v>5630970</v>
      </c>
      <c r="J28" s="99">
        <v>3500658.98</v>
      </c>
      <c r="K28" s="100">
        <f t="shared" si="1"/>
        <v>142.95029541978</v>
      </c>
      <c r="L28" s="101">
        <f t="shared" si="2"/>
        <v>62.167956497725974</v>
      </c>
    </row>
    <row r="29" spans="1:12" ht="16.5" thickBot="1">
      <c r="A29" s="73">
        <v>19000000</v>
      </c>
      <c r="B29" s="102" t="s">
        <v>83</v>
      </c>
      <c r="C29" s="75"/>
      <c r="D29" s="75"/>
      <c r="E29" s="103"/>
      <c r="F29" s="77"/>
      <c r="G29" s="77"/>
      <c r="H29" s="103">
        <f>H30+H31</f>
        <v>179553.53</v>
      </c>
      <c r="I29" s="75">
        <f>I30+I31</f>
        <v>258800</v>
      </c>
      <c r="J29" s="75">
        <f>J30+J31</f>
        <v>104966.16</v>
      </c>
      <c r="K29" s="76">
        <f t="shared" si="1"/>
        <v>58.45953571617334</v>
      </c>
      <c r="L29" s="76">
        <f t="shared" si="2"/>
        <v>40.558794435857806</v>
      </c>
    </row>
    <row r="30" spans="1:12" ht="15.75">
      <c r="A30" s="78">
        <v>19010000</v>
      </c>
      <c r="B30" s="79" t="s">
        <v>84</v>
      </c>
      <c r="C30" s="80"/>
      <c r="D30" s="81"/>
      <c r="E30" s="104"/>
      <c r="F30" s="84"/>
      <c r="G30" s="84"/>
      <c r="H30" s="104">
        <v>162518.83</v>
      </c>
      <c r="I30" s="83">
        <v>258800</v>
      </c>
      <c r="J30" s="81">
        <v>100976.84</v>
      </c>
      <c r="K30" s="92">
        <f t="shared" si="1"/>
        <v>62.132394135498025</v>
      </c>
      <c r="L30" s="92">
        <f t="shared" si="2"/>
        <v>39.01732612055641</v>
      </c>
    </row>
    <row r="31" spans="1:12" ht="30.75" thickBot="1">
      <c r="A31" s="85">
        <v>19050000</v>
      </c>
      <c r="B31" s="86" t="s">
        <v>85</v>
      </c>
      <c r="C31" s="87"/>
      <c r="D31" s="88"/>
      <c r="E31" s="105"/>
      <c r="F31" s="89"/>
      <c r="G31" s="89"/>
      <c r="H31" s="105">
        <v>17034.7</v>
      </c>
      <c r="I31" s="90">
        <v>0</v>
      </c>
      <c r="J31" s="88">
        <v>3989.32</v>
      </c>
      <c r="K31" s="93">
        <f t="shared" si="1"/>
        <v>23.418786359607154</v>
      </c>
      <c r="L31" s="93"/>
    </row>
    <row r="32" spans="1:12" ht="16.5" thickBot="1">
      <c r="A32" s="106">
        <v>20000000</v>
      </c>
      <c r="B32" s="74" t="s">
        <v>86</v>
      </c>
      <c r="C32" s="75">
        <f>C33+C36+C39+C40</f>
        <v>376140.85</v>
      </c>
      <c r="D32" s="75">
        <f>D33+D36+D39+D40</f>
        <v>362266</v>
      </c>
      <c r="E32" s="107">
        <f>E33+E36+E39+E40</f>
        <v>306021.22</v>
      </c>
      <c r="F32" s="94">
        <f>E32/C32*100</f>
        <v>81.3581454925728</v>
      </c>
      <c r="G32" s="94">
        <f>E32/D32*100</f>
        <v>84.47417643389112</v>
      </c>
      <c r="H32" s="107">
        <f>H33+H36+H39+H40</f>
        <v>4240595.69</v>
      </c>
      <c r="I32" s="75">
        <f>I33+I36+I39+I40</f>
        <v>5990964.5</v>
      </c>
      <c r="J32" s="75">
        <f>J33+J36+J39+J40</f>
        <v>3676052.4200000004</v>
      </c>
      <c r="K32" s="94">
        <f t="shared" si="1"/>
        <v>86.68717059418603</v>
      </c>
      <c r="L32" s="94">
        <f t="shared" si="2"/>
        <v>61.35994329460641</v>
      </c>
    </row>
    <row r="33" spans="1:12" ht="32.25" thickBot="1">
      <c r="A33" s="73">
        <v>21000000</v>
      </c>
      <c r="B33" s="74" t="s">
        <v>87</v>
      </c>
      <c r="C33" s="75">
        <f>C34+C35</f>
        <v>16428.85</v>
      </c>
      <c r="D33" s="75">
        <f>D34+D35</f>
        <v>15616</v>
      </c>
      <c r="E33" s="75">
        <f>E34+E35</f>
        <v>11099.33</v>
      </c>
      <c r="F33" s="76">
        <f>E33/C33*100</f>
        <v>67.55999354793549</v>
      </c>
      <c r="G33" s="76">
        <f>E33/D33*100</f>
        <v>71.07665215163934</v>
      </c>
      <c r="H33" s="75"/>
      <c r="I33" s="75"/>
      <c r="J33" s="75"/>
      <c r="K33" s="76"/>
      <c r="L33" s="76"/>
    </row>
    <row r="34" spans="1:14" ht="90.75" thickBot="1">
      <c r="A34" s="108">
        <v>21080900</v>
      </c>
      <c r="B34" s="109" t="s">
        <v>105</v>
      </c>
      <c r="C34" s="80">
        <v>0</v>
      </c>
      <c r="D34" s="80">
        <v>0</v>
      </c>
      <c r="E34" s="80">
        <v>1543.93</v>
      </c>
      <c r="F34" s="110"/>
      <c r="G34" s="110"/>
      <c r="H34" s="80"/>
      <c r="I34" s="80"/>
      <c r="J34" s="80"/>
      <c r="K34" s="110"/>
      <c r="L34" s="110"/>
      <c r="M34" s="66"/>
      <c r="N34" s="66"/>
    </row>
    <row r="35" spans="1:14" ht="25.5" customHeight="1" thickBot="1">
      <c r="A35" s="193">
        <v>21081100</v>
      </c>
      <c r="B35" s="194" t="s">
        <v>106</v>
      </c>
      <c r="C35" s="105">
        <v>16428.85</v>
      </c>
      <c r="D35" s="105">
        <v>15616</v>
      </c>
      <c r="E35" s="105">
        <v>9555.4</v>
      </c>
      <c r="F35" s="195">
        <f>E35/C35*100</f>
        <v>58.16231811721454</v>
      </c>
      <c r="G35" s="195">
        <f>E35/D35*100</f>
        <v>61.189805327868854</v>
      </c>
      <c r="H35" s="105"/>
      <c r="I35" s="105"/>
      <c r="J35" s="105"/>
      <c r="K35" s="93"/>
      <c r="L35" s="93"/>
      <c r="M35" s="66"/>
      <c r="N35" s="66"/>
    </row>
    <row r="36" spans="1:20" ht="51" customHeight="1" thickBot="1">
      <c r="A36" s="73">
        <v>22000000</v>
      </c>
      <c r="B36" s="74" t="s">
        <v>88</v>
      </c>
      <c r="C36" s="75">
        <f>C37+C38</f>
        <v>39685.57</v>
      </c>
      <c r="D36" s="75">
        <f>D37+D38</f>
        <v>63260</v>
      </c>
      <c r="E36" s="75">
        <f>E37+E38</f>
        <v>39534.340000000004</v>
      </c>
      <c r="F36" s="76">
        <f>E36/C36*100</f>
        <v>99.61892950006767</v>
      </c>
      <c r="G36" s="76">
        <f>E36/D36*100</f>
        <v>62.495004742333236</v>
      </c>
      <c r="H36" s="75"/>
      <c r="I36" s="75"/>
      <c r="J36" s="75"/>
      <c r="K36" s="76"/>
      <c r="L36" s="76"/>
      <c r="M36" s="54"/>
      <c r="N36" s="54"/>
      <c r="O36" s="54"/>
      <c r="P36" s="54"/>
      <c r="Q36" s="54"/>
      <c r="R36" s="54"/>
      <c r="S36" s="54"/>
      <c r="T36" s="54"/>
    </row>
    <row r="37" spans="1:20" ht="45">
      <c r="A37" s="78">
        <v>22010300</v>
      </c>
      <c r="B37" s="112" t="s">
        <v>89</v>
      </c>
      <c r="C37" s="80">
        <v>15140.2</v>
      </c>
      <c r="D37" s="80">
        <v>13900</v>
      </c>
      <c r="E37" s="81">
        <v>11658.6</v>
      </c>
      <c r="F37" s="113">
        <f>E37/C37*100</f>
        <v>77.0042667864361</v>
      </c>
      <c r="G37" s="114">
        <f>E37/D37*100</f>
        <v>83.8748201438849</v>
      </c>
      <c r="H37" s="83"/>
      <c r="I37" s="80"/>
      <c r="J37" s="81"/>
      <c r="K37" s="92"/>
      <c r="L37" s="92"/>
      <c r="M37" s="67"/>
      <c r="N37" s="67"/>
      <c r="O37" s="67"/>
      <c r="P37" s="67"/>
      <c r="Q37" s="67"/>
      <c r="R37" s="67"/>
      <c r="S37" s="54"/>
      <c r="T37" s="54"/>
    </row>
    <row r="38" spans="1:20" ht="16.5" thickBot="1">
      <c r="A38" s="85">
        <v>22090000</v>
      </c>
      <c r="B38" s="115" t="s">
        <v>90</v>
      </c>
      <c r="C38" s="87">
        <v>24545.37</v>
      </c>
      <c r="D38" s="87">
        <v>49360</v>
      </c>
      <c r="E38" s="88">
        <v>27875.74</v>
      </c>
      <c r="F38" s="116">
        <f>E38/C38*100</f>
        <v>113.56822080905687</v>
      </c>
      <c r="G38" s="117">
        <f>E38/D38*100</f>
        <v>56.47435170178282</v>
      </c>
      <c r="H38" s="90"/>
      <c r="I38" s="87"/>
      <c r="J38" s="88"/>
      <c r="K38" s="89"/>
      <c r="L38" s="89"/>
      <c r="M38" s="54"/>
      <c r="N38" s="54"/>
      <c r="O38" s="54"/>
      <c r="P38" s="54"/>
      <c r="Q38" s="54"/>
      <c r="R38" s="54"/>
      <c r="S38" s="54"/>
      <c r="T38" s="54"/>
    </row>
    <row r="39" spans="1:20" ht="16.5" thickBot="1">
      <c r="A39" s="73">
        <v>24000000</v>
      </c>
      <c r="B39" s="102" t="s">
        <v>91</v>
      </c>
      <c r="C39" s="75">
        <v>320026.43</v>
      </c>
      <c r="D39" s="75">
        <v>283390</v>
      </c>
      <c r="E39" s="75">
        <v>255387.55</v>
      </c>
      <c r="F39" s="94">
        <f>E39/C39*100</f>
        <v>79.80201822705706</v>
      </c>
      <c r="G39" s="94">
        <f>E39/D39*100</f>
        <v>90.11875860122093</v>
      </c>
      <c r="H39" s="75">
        <v>1291.15</v>
      </c>
      <c r="I39" s="75">
        <v>3000</v>
      </c>
      <c r="J39" s="75">
        <v>770.72</v>
      </c>
      <c r="K39" s="94">
        <f>J39/H39*100</f>
        <v>59.69252217015838</v>
      </c>
      <c r="L39" s="94">
        <f>J39/I39*100</f>
        <v>25.69066666666667</v>
      </c>
      <c r="M39" s="54"/>
      <c r="N39" s="54"/>
      <c r="O39" s="54"/>
      <c r="P39" s="54"/>
      <c r="Q39" s="54"/>
      <c r="R39" s="54"/>
      <c r="S39" s="54"/>
      <c r="T39" s="54"/>
    </row>
    <row r="40" spans="1:20" ht="16.5" thickBot="1">
      <c r="A40" s="73">
        <v>25000000</v>
      </c>
      <c r="B40" s="102" t="s">
        <v>93</v>
      </c>
      <c r="C40" s="75"/>
      <c r="D40" s="75"/>
      <c r="E40" s="75"/>
      <c r="F40" s="76"/>
      <c r="G40" s="76"/>
      <c r="H40" s="75">
        <v>4239304.54</v>
      </c>
      <c r="I40" s="75">
        <v>5987964.5</v>
      </c>
      <c r="J40" s="75">
        <v>3675281.7</v>
      </c>
      <c r="K40" s="76">
        <f>J40/H40*100</f>
        <v>86.69539225884442</v>
      </c>
      <c r="L40" s="76">
        <f>J40/I40*100</f>
        <v>61.37781377962411</v>
      </c>
      <c r="M40" s="54"/>
      <c r="N40" s="54"/>
      <c r="O40" s="54"/>
      <c r="P40" s="54"/>
      <c r="Q40" s="54"/>
      <c r="R40" s="54"/>
      <c r="S40" s="54"/>
      <c r="T40" s="54"/>
    </row>
    <row r="41" spans="1:12" ht="16.5" thickBot="1">
      <c r="A41" s="106">
        <v>30000000</v>
      </c>
      <c r="B41" s="74" t="s">
        <v>92</v>
      </c>
      <c r="C41" s="75">
        <f>C42+C43+C44+C45</f>
        <v>0</v>
      </c>
      <c r="D41" s="75">
        <f aca="true" t="shared" si="3" ref="D41:J41">D42+D43+D44+D45</f>
        <v>0</v>
      </c>
      <c r="E41" s="103">
        <f t="shared" si="3"/>
        <v>1329.55</v>
      </c>
      <c r="F41" s="77"/>
      <c r="G41" s="77"/>
      <c r="H41" s="103">
        <f t="shared" si="3"/>
        <v>387928.62</v>
      </c>
      <c r="I41" s="75">
        <f t="shared" si="3"/>
        <v>180000</v>
      </c>
      <c r="J41" s="103">
        <f t="shared" si="3"/>
        <v>497237.80000000005</v>
      </c>
      <c r="K41" s="77">
        <f>J41/H41*100</f>
        <v>128.1776528888227</v>
      </c>
      <c r="L41" s="77">
        <f>J41/I41*100</f>
        <v>276.24322222222224</v>
      </c>
    </row>
    <row r="42" spans="1:17" ht="30">
      <c r="A42" s="118">
        <v>31010200</v>
      </c>
      <c r="B42" s="119" t="s">
        <v>58</v>
      </c>
      <c r="C42" s="80">
        <v>0</v>
      </c>
      <c r="D42" s="81">
        <v>0</v>
      </c>
      <c r="E42" s="104">
        <v>0</v>
      </c>
      <c r="F42" s="92"/>
      <c r="G42" s="92"/>
      <c r="H42" s="104"/>
      <c r="I42" s="120"/>
      <c r="J42" s="121"/>
      <c r="K42" s="92"/>
      <c r="L42" s="92"/>
      <c r="M42" s="66"/>
      <c r="N42" s="66"/>
      <c r="O42" s="66"/>
      <c r="P42" s="66"/>
      <c r="Q42" s="66"/>
    </row>
    <row r="43" spans="1:17" ht="30">
      <c r="A43" s="122">
        <v>31020000</v>
      </c>
      <c r="B43" s="123" t="s">
        <v>59</v>
      </c>
      <c r="C43" s="124">
        <v>0</v>
      </c>
      <c r="D43" s="125">
        <v>0</v>
      </c>
      <c r="E43" s="124">
        <v>1329.55</v>
      </c>
      <c r="F43" s="126"/>
      <c r="G43" s="126"/>
      <c r="H43" s="124"/>
      <c r="I43" s="127"/>
      <c r="J43" s="125"/>
      <c r="K43" s="126"/>
      <c r="L43" s="126"/>
      <c r="M43" s="66"/>
      <c r="N43" s="66"/>
      <c r="O43" s="66"/>
      <c r="P43" s="66"/>
      <c r="Q43" s="66"/>
    </row>
    <row r="44" spans="1:17" ht="30">
      <c r="A44" s="122">
        <v>31030000</v>
      </c>
      <c r="B44" s="123" t="s">
        <v>56</v>
      </c>
      <c r="C44" s="128"/>
      <c r="D44" s="129"/>
      <c r="E44" s="128"/>
      <c r="F44" s="130"/>
      <c r="G44" s="130"/>
      <c r="H44" s="124">
        <v>277459</v>
      </c>
      <c r="I44" s="127">
        <v>80000</v>
      </c>
      <c r="J44" s="81">
        <v>39390.9</v>
      </c>
      <c r="K44" s="126"/>
      <c r="L44" s="126">
        <f>J44/I44*100</f>
        <v>49.238625</v>
      </c>
      <c r="M44" s="66"/>
      <c r="N44" s="66"/>
      <c r="O44" s="66"/>
      <c r="P44" s="66"/>
      <c r="Q44" s="66"/>
    </row>
    <row r="45" spans="1:12" ht="16.5" thickBot="1">
      <c r="A45" s="85">
        <v>33010100</v>
      </c>
      <c r="B45" s="131" t="s">
        <v>60</v>
      </c>
      <c r="C45" s="87"/>
      <c r="D45" s="88"/>
      <c r="E45" s="105"/>
      <c r="F45" s="89"/>
      <c r="G45" s="89"/>
      <c r="H45" s="105">
        <v>110469.62</v>
      </c>
      <c r="I45" s="132">
        <v>100000</v>
      </c>
      <c r="J45" s="133">
        <v>457846.9</v>
      </c>
      <c r="K45" s="93">
        <f>J45/H45*100</f>
        <v>414.45503297648713</v>
      </c>
      <c r="L45" s="93">
        <f>J45/I45*100</f>
        <v>457.8469</v>
      </c>
    </row>
    <row r="46" spans="1:12" ht="16.5" thickBot="1">
      <c r="A46" s="108"/>
      <c r="B46" s="134" t="s">
        <v>10</v>
      </c>
      <c r="C46" s="75"/>
      <c r="D46" s="75"/>
      <c r="E46" s="107"/>
      <c r="F46" s="94"/>
      <c r="G46" s="94"/>
      <c r="H46" s="107"/>
      <c r="I46" s="75"/>
      <c r="J46" s="75"/>
      <c r="K46" s="94"/>
      <c r="L46" s="94"/>
    </row>
    <row r="47" spans="1:12" ht="16.5" thickBot="1">
      <c r="A47" s="78"/>
      <c r="B47" s="119"/>
      <c r="C47" s="80"/>
      <c r="D47" s="80"/>
      <c r="E47" s="80"/>
      <c r="F47" s="76"/>
      <c r="G47" s="76"/>
      <c r="H47" s="80"/>
      <c r="I47" s="80"/>
      <c r="J47" s="80"/>
      <c r="K47" s="76"/>
      <c r="L47" s="76"/>
    </row>
    <row r="48" spans="1:12" ht="60.75" hidden="1" thickBot="1">
      <c r="A48" s="122"/>
      <c r="B48" s="123" t="s">
        <v>6</v>
      </c>
      <c r="C48" s="124"/>
      <c r="D48" s="124"/>
      <c r="E48" s="124"/>
      <c r="F48" s="76" t="e">
        <f aca="true" t="shared" si="4" ref="F48:F54">E48/C48*100</f>
        <v>#DIV/0!</v>
      </c>
      <c r="G48" s="76" t="e">
        <f aca="true" t="shared" si="5" ref="G48:G54">E48/D48*100</f>
        <v>#DIV/0!</v>
      </c>
      <c r="H48" s="124"/>
      <c r="I48" s="124"/>
      <c r="J48" s="124"/>
      <c r="K48" s="76" t="e">
        <f>J48/H48*100</f>
        <v>#DIV/0!</v>
      </c>
      <c r="L48" s="76" t="e">
        <f>J48/I48*100</f>
        <v>#DIV/0!</v>
      </c>
    </row>
    <row r="49" spans="1:12" ht="16.5" hidden="1" thickBot="1">
      <c r="A49" s="122"/>
      <c r="B49" s="123" t="s">
        <v>7</v>
      </c>
      <c r="C49" s="124"/>
      <c r="D49" s="124"/>
      <c r="E49" s="124"/>
      <c r="F49" s="76" t="e">
        <f t="shared" si="4"/>
        <v>#DIV/0!</v>
      </c>
      <c r="G49" s="76" t="e">
        <f t="shared" si="5"/>
        <v>#DIV/0!</v>
      </c>
      <c r="H49" s="124"/>
      <c r="I49" s="124"/>
      <c r="J49" s="124"/>
      <c r="K49" s="76" t="e">
        <f>J49/H49*100</f>
        <v>#DIV/0!</v>
      </c>
      <c r="L49" s="76" t="e">
        <f>J49/I49*100</f>
        <v>#DIV/0!</v>
      </c>
    </row>
    <row r="50" spans="1:12" ht="30.75" hidden="1" thickBot="1">
      <c r="A50" s="85"/>
      <c r="B50" s="131" t="s">
        <v>69</v>
      </c>
      <c r="C50" s="87"/>
      <c r="D50" s="87"/>
      <c r="E50" s="87"/>
      <c r="F50" s="76" t="e">
        <f t="shared" si="4"/>
        <v>#DIV/0!</v>
      </c>
      <c r="G50" s="76" t="e">
        <f t="shared" si="5"/>
        <v>#DIV/0!</v>
      </c>
      <c r="H50" s="87"/>
      <c r="I50" s="87"/>
      <c r="J50" s="87"/>
      <c r="K50" s="76" t="e">
        <f>J50/H50*100</f>
        <v>#DIV/0!</v>
      </c>
      <c r="L50" s="76" t="e">
        <f>J50/I50*100</f>
        <v>#DIV/0!</v>
      </c>
    </row>
    <row r="51" spans="1:12" ht="16.5" thickBot="1">
      <c r="A51" s="108"/>
      <c r="B51" s="135" t="s">
        <v>70</v>
      </c>
      <c r="C51" s="136">
        <f>C41+C32+C17</f>
        <v>54684450.669999994</v>
      </c>
      <c r="D51" s="136">
        <f>D41+D32+D17</f>
        <v>58694199</v>
      </c>
      <c r="E51" s="136">
        <f>E41+E32+E17</f>
        <v>56338511.51</v>
      </c>
      <c r="F51" s="76">
        <f t="shared" si="4"/>
        <v>103.02473704999184</v>
      </c>
      <c r="G51" s="76">
        <f t="shared" si="5"/>
        <v>95.98650713335401</v>
      </c>
      <c r="H51" s="75">
        <f>H41+H32+H17</f>
        <v>7382658.82</v>
      </c>
      <c r="I51" s="75">
        <f>I41+I32+I17</f>
        <v>12325034.5</v>
      </c>
      <c r="J51" s="75">
        <f>J41+J32+J17</f>
        <v>7974816.8500000015</v>
      </c>
      <c r="K51" s="76">
        <f>J51/H51*100</f>
        <v>108.02093181383128</v>
      </c>
      <c r="L51" s="76">
        <f>J51/I51*100</f>
        <v>64.7042152295801</v>
      </c>
    </row>
    <row r="52" spans="1:12" ht="16.5" thickBot="1">
      <c r="A52" s="73">
        <v>41020000</v>
      </c>
      <c r="B52" s="134" t="s">
        <v>53</v>
      </c>
      <c r="C52" s="75">
        <f>SUM(C54:C61)</f>
        <v>24964323.41</v>
      </c>
      <c r="D52" s="75">
        <f>SUM(D54:D61)</f>
        <v>34248067</v>
      </c>
      <c r="E52" s="75">
        <f>SUM(E54:E61)</f>
        <v>32700585.82</v>
      </c>
      <c r="F52" s="76">
        <f t="shared" si="4"/>
        <v>130.98927330392246</v>
      </c>
      <c r="G52" s="76">
        <f t="shared" si="5"/>
        <v>95.48155176173884</v>
      </c>
      <c r="H52" s="75"/>
      <c r="I52" s="75"/>
      <c r="J52" s="75"/>
      <c r="K52" s="76"/>
      <c r="L52" s="76"/>
    </row>
    <row r="53" spans="1:12" ht="60.75" hidden="1" thickBot="1">
      <c r="A53" s="95"/>
      <c r="B53" s="137" t="s">
        <v>14</v>
      </c>
      <c r="C53" s="97"/>
      <c r="D53" s="97"/>
      <c r="E53" s="97"/>
      <c r="F53" s="77" t="e">
        <f t="shared" si="4"/>
        <v>#DIV/0!</v>
      </c>
      <c r="G53" s="77" t="e">
        <f t="shared" si="5"/>
        <v>#DIV/0!</v>
      </c>
      <c r="H53" s="97"/>
      <c r="I53" s="97"/>
      <c r="J53" s="97"/>
      <c r="K53" s="77"/>
      <c r="L53" s="77"/>
    </row>
    <row r="54" spans="1:12" ht="30">
      <c r="A54" s="118">
        <v>41020100</v>
      </c>
      <c r="B54" s="138" t="s">
        <v>94</v>
      </c>
      <c r="C54" s="104">
        <v>24489538.41</v>
      </c>
      <c r="D54" s="104">
        <v>33670900</v>
      </c>
      <c r="E54" s="121">
        <v>32123418.82</v>
      </c>
      <c r="F54" s="92">
        <f t="shared" si="4"/>
        <v>131.1720061121397</v>
      </c>
      <c r="G54" s="92">
        <f t="shared" si="5"/>
        <v>95.40409914792892</v>
      </c>
      <c r="H54" s="139"/>
      <c r="I54" s="104"/>
      <c r="J54" s="121"/>
      <c r="K54" s="84"/>
      <c r="L54" s="84"/>
    </row>
    <row r="55" spans="1:12" ht="45">
      <c r="A55" s="122">
        <v>41020600</v>
      </c>
      <c r="B55" s="140" t="s">
        <v>95</v>
      </c>
      <c r="C55" s="124">
        <v>411392</v>
      </c>
      <c r="D55" s="124">
        <v>577167</v>
      </c>
      <c r="E55" s="125">
        <v>577167</v>
      </c>
      <c r="F55" s="126"/>
      <c r="G55" s="126"/>
      <c r="H55" s="141"/>
      <c r="I55" s="124"/>
      <c r="J55" s="125"/>
      <c r="K55" s="130"/>
      <c r="L55" s="130"/>
    </row>
    <row r="56" spans="1:12" ht="90" hidden="1">
      <c r="A56" s="122"/>
      <c r="B56" s="123" t="s">
        <v>15</v>
      </c>
      <c r="C56" s="124"/>
      <c r="D56" s="124"/>
      <c r="E56" s="125"/>
      <c r="F56" s="126"/>
      <c r="G56" s="126"/>
      <c r="H56" s="141"/>
      <c r="I56" s="124"/>
      <c r="J56" s="125"/>
      <c r="K56" s="130" t="e">
        <f>J56/H56*100</f>
        <v>#DIV/0!</v>
      </c>
      <c r="L56" s="130" t="e">
        <f>J56/I56*100</f>
        <v>#DIV/0!</v>
      </c>
    </row>
    <row r="57" spans="1:12" ht="60" hidden="1">
      <c r="A57" s="122">
        <v>41021100</v>
      </c>
      <c r="B57" s="109" t="s">
        <v>111</v>
      </c>
      <c r="C57" s="124"/>
      <c r="D57" s="124"/>
      <c r="E57" s="125"/>
      <c r="F57" s="126"/>
      <c r="G57" s="126"/>
      <c r="H57" s="141"/>
      <c r="I57" s="124"/>
      <c r="J57" s="125"/>
      <c r="K57" s="130"/>
      <c r="L57" s="130"/>
    </row>
    <row r="58" spans="1:12" ht="60.75" thickBot="1">
      <c r="A58" s="122">
        <v>41021200</v>
      </c>
      <c r="B58" s="140" t="s">
        <v>107</v>
      </c>
      <c r="C58" s="124">
        <v>63393</v>
      </c>
      <c r="D58" s="124"/>
      <c r="E58" s="125"/>
      <c r="F58" s="126"/>
      <c r="G58" s="126"/>
      <c r="H58" s="141"/>
      <c r="I58" s="124"/>
      <c r="J58" s="125"/>
      <c r="K58" s="130"/>
      <c r="L58" s="130"/>
    </row>
    <row r="59" spans="1:12" ht="2.25" customHeight="1" hidden="1" thickBot="1">
      <c r="A59" s="122">
        <v>41021600</v>
      </c>
      <c r="B59" s="109" t="s">
        <v>112</v>
      </c>
      <c r="C59" s="124"/>
      <c r="D59" s="124"/>
      <c r="E59" s="125"/>
      <c r="F59" s="126"/>
      <c r="G59" s="126"/>
      <c r="H59" s="141"/>
      <c r="I59" s="124"/>
      <c r="J59" s="125"/>
      <c r="K59" s="130"/>
      <c r="L59" s="130"/>
    </row>
    <row r="60" spans="1:12" ht="45.75" hidden="1" thickBot="1">
      <c r="A60" s="122">
        <v>41021800</v>
      </c>
      <c r="B60" s="140" t="s">
        <v>108</v>
      </c>
      <c r="C60" s="124"/>
      <c r="D60" s="124"/>
      <c r="E60" s="125"/>
      <c r="F60" s="126"/>
      <c r="G60" s="126"/>
      <c r="H60" s="141"/>
      <c r="I60" s="124"/>
      <c r="J60" s="125"/>
      <c r="K60" s="130"/>
      <c r="L60" s="130"/>
    </row>
    <row r="61" spans="1:12" ht="75.75" hidden="1" thickBot="1">
      <c r="A61" s="142">
        <v>41021900</v>
      </c>
      <c r="B61" s="143" t="s">
        <v>109</v>
      </c>
      <c r="C61" s="105"/>
      <c r="D61" s="105"/>
      <c r="E61" s="133"/>
      <c r="F61" s="93"/>
      <c r="G61" s="93"/>
      <c r="H61" s="144"/>
      <c r="I61" s="105"/>
      <c r="J61" s="133"/>
      <c r="K61" s="89"/>
      <c r="L61" s="89"/>
    </row>
    <row r="62" spans="1:12" ht="23.25" customHeight="1" thickBot="1">
      <c r="A62" s="73">
        <v>41030000</v>
      </c>
      <c r="B62" s="145" t="s">
        <v>96</v>
      </c>
      <c r="C62" s="75">
        <f>C63+C64+C65+C66+C67+C68+C69+C70+C71</f>
        <v>55252218.410000004</v>
      </c>
      <c r="D62" s="75">
        <f aca="true" t="shared" si="6" ref="D62:J62">D63+D64+D65+D66+D67+D68+D69+D70+D71</f>
        <v>65723701.190000005</v>
      </c>
      <c r="E62" s="75">
        <f t="shared" si="6"/>
        <v>60912851.04000001</v>
      </c>
      <c r="F62" s="76">
        <f>E62/C62*100</f>
        <v>110.24507756049755</v>
      </c>
      <c r="G62" s="76">
        <f>E62/D62*100</f>
        <v>92.68018985100616</v>
      </c>
      <c r="H62" s="75">
        <f t="shared" si="6"/>
        <v>1148600</v>
      </c>
      <c r="I62" s="75">
        <f t="shared" si="6"/>
        <v>15279905</v>
      </c>
      <c r="J62" s="75">
        <f t="shared" si="6"/>
        <v>13546660.21</v>
      </c>
      <c r="K62" s="76">
        <f>J62/H62*100</f>
        <v>1179.4062519589065</v>
      </c>
      <c r="L62" s="76">
        <f>J62/I62*100</f>
        <v>88.65670441013869</v>
      </c>
    </row>
    <row r="63" spans="1:12" ht="75">
      <c r="A63" s="78">
        <v>41030600</v>
      </c>
      <c r="B63" s="146" t="s">
        <v>97</v>
      </c>
      <c r="C63" s="97">
        <v>33377236.85</v>
      </c>
      <c r="D63" s="97">
        <v>41358090</v>
      </c>
      <c r="E63" s="99">
        <v>39530965.68</v>
      </c>
      <c r="F63" s="92">
        <f>E63/C63*100</f>
        <v>118.43690314346678</v>
      </c>
      <c r="G63" s="92">
        <f>E63/D63*100</f>
        <v>95.58218399350646</v>
      </c>
      <c r="H63" s="147"/>
      <c r="I63" s="97"/>
      <c r="J63" s="99"/>
      <c r="K63" s="84"/>
      <c r="L63" s="84"/>
    </row>
    <row r="64" spans="1:12" ht="105">
      <c r="A64" s="122">
        <v>41030800</v>
      </c>
      <c r="B64" s="140" t="s">
        <v>98</v>
      </c>
      <c r="C64" s="87">
        <v>18217589</v>
      </c>
      <c r="D64" s="87">
        <v>19828846.67</v>
      </c>
      <c r="E64" s="88">
        <v>17410930.67</v>
      </c>
      <c r="F64" s="126">
        <f>E64/C64*100</f>
        <v>95.57209063175155</v>
      </c>
      <c r="G64" s="126">
        <f>E64/D64*100</f>
        <v>87.80606840004377</v>
      </c>
      <c r="H64" s="90"/>
      <c r="I64" s="87"/>
      <c r="J64" s="88"/>
      <c r="K64" s="130"/>
      <c r="L64" s="130"/>
    </row>
    <row r="65" spans="1:12" ht="90.75" thickBot="1">
      <c r="A65" s="142">
        <v>41030900</v>
      </c>
      <c r="B65" s="143" t="s">
        <v>99</v>
      </c>
      <c r="C65" s="105">
        <v>1886894.55</v>
      </c>
      <c r="D65" s="105">
        <v>2228049.43</v>
      </c>
      <c r="E65" s="133">
        <v>1997168.14</v>
      </c>
      <c r="F65" s="93">
        <f>E65/C65*100</f>
        <v>105.84418403243572</v>
      </c>
      <c r="G65" s="93">
        <f>E65/D65*100</f>
        <v>89.63751490917325</v>
      </c>
      <c r="H65" s="144"/>
      <c r="I65" s="105"/>
      <c r="J65" s="133"/>
      <c r="K65" s="89"/>
      <c r="L65" s="89"/>
    </row>
    <row r="66" spans="1:12" ht="75">
      <c r="A66" s="118">
        <v>41031000</v>
      </c>
      <c r="B66" s="138" t="s">
        <v>100</v>
      </c>
      <c r="C66" s="104">
        <v>802299.02</v>
      </c>
      <c r="D66" s="104">
        <v>784902.09</v>
      </c>
      <c r="E66" s="121">
        <v>784902.09</v>
      </c>
      <c r="F66" s="92">
        <f>E66/C66*100</f>
        <v>97.83161520002854</v>
      </c>
      <c r="G66" s="92">
        <f>E66/D66*100</f>
        <v>100</v>
      </c>
      <c r="H66" s="139"/>
      <c r="I66" s="104"/>
      <c r="J66" s="121"/>
      <c r="K66" s="84"/>
      <c r="L66" s="84"/>
    </row>
    <row r="67" spans="1:12" ht="60">
      <c r="A67" s="122">
        <v>41032600</v>
      </c>
      <c r="B67" s="140" t="s">
        <v>101</v>
      </c>
      <c r="C67" s="87">
        <v>251742</v>
      </c>
      <c r="D67" s="87"/>
      <c r="E67" s="88"/>
      <c r="F67" s="126"/>
      <c r="G67" s="126"/>
      <c r="H67" s="90"/>
      <c r="I67" s="87"/>
      <c r="J67" s="88"/>
      <c r="K67" s="130"/>
      <c r="L67" s="130"/>
    </row>
    <row r="68" spans="1:13" ht="60">
      <c r="A68" s="122">
        <v>41034400</v>
      </c>
      <c r="B68" s="140" t="s">
        <v>104</v>
      </c>
      <c r="C68" s="87"/>
      <c r="D68" s="87"/>
      <c r="E68" s="88"/>
      <c r="F68" s="126"/>
      <c r="G68" s="126"/>
      <c r="H68" s="90">
        <v>1148600</v>
      </c>
      <c r="I68" s="87">
        <v>2725600</v>
      </c>
      <c r="J68" s="88">
        <v>992355.21</v>
      </c>
      <c r="K68" s="126">
        <f>J68/H68*100</f>
        <v>86.39693627024204</v>
      </c>
      <c r="L68" s="126">
        <f>J68/I68*100</f>
        <v>36.40868836219548</v>
      </c>
      <c r="M68" s="189"/>
    </row>
    <row r="69" spans="1:12" ht="15">
      <c r="A69" s="122">
        <v>41035000</v>
      </c>
      <c r="B69" s="140" t="s">
        <v>102</v>
      </c>
      <c r="C69" s="87">
        <v>596394</v>
      </c>
      <c r="D69" s="87">
        <v>1352294</v>
      </c>
      <c r="E69" s="88">
        <v>1028694</v>
      </c>
      <c r="F69" s="126">
        <f>E69/C69*100</f>
        <v>172.48563868851798</v>
      </c>
      <c r="G69" s="126">
        <f>E69/D69*100</f>
        <v>76.07029240682868</v>
      </c>
      <c r="H69" s="90"/>
      <c r="I69" s="87"/>
      <c r="J69" s="88"/>
      <c r="K69" s="126"/>
      <c r="L69" s="126"/>
    </row>
    <row r="70" spans="1:12" ht="105">
      <c r="A70" s="122">
        <v>41035800</v>
      </c>
      <c r="B70" s="140" t="s">
        <v>103</v>
      </c>
      <c r="C70" s="87">
        <v>120062.99</v>
      </c>
      <c r="D70" s="87">
        <v>171519</v>
      </c>
      <c r="E70" s="88">
        <v>160190.46</v>
      </c>
      <c r="F70" s="126">
        <f>E70/C70*100</f>
        <v>133.42201456085675</v>
      </c>
      <c r="G70" s="126">
        <f>E70/D70*100</f>
        <v>93.39516904832699</v>
      </c>
      <c r="H70" s="90"/>
      <c r="I70" s="87"/>
      <c r="J70" s="88"/>
      <c r="K70" s="126"/>
      <c r="L70" s="126"/>
    </row>
    <row r="71" spans="1:12" ht="93.75" customHeight="1" thickBot="1">
      <c r="A71" s="85">
        <v>41036600</v>
      </c>
      <c r="B71" s="148" t="s">
        <v>110</v>
      </c>
      <c r="C71" s="87"/>
      <c r="D71" s="87"/>
      <c r="E71" s="88"/>
      <c r="F71" s="126"/>
      <c r="G71" s="126"/>
      <c r="H71" s="90"/>
      <c r="I71" s="87">
        <v>12554305</v>
      </c>
      <c r="J71" s="88">
        <v>12554305</v>
      </c>
      <c r="K71" s="111"/>
      <c r="L71" s="93"/>
    </row>
    <row r="72" spans="1:13" ht="25.5" customHeight="1" thickBot="1">
      <c r="A72" s="71"/>
      <c r="B72" s="135" t="s">
        <v>8</v>
      </c>
      <c r="C72" s="136">
        <f>C62+C52+C51</f>
        <v>134900992.49</v>
      </c>
      <c r="D72" s="136">
        <f>D62+D52+D51</f>
        <v>158665967.19</v>
      </c>
      <c r="E72" s="149">
        <f>E62+E52+E51</f>
        <v>149951948.37</v>
      </c>
      <c r="F72" s="94">
        <f>E72/C72*100</f>
        <v>111.15703865641737</v>
      </c>
      <c r="G72" s="94">
        <f>E72/D72*100</f>
        <v>94.50794712040226</v>
      </c>
      <c r="H72" s="150">
        <f>H62+H52+H51</f>
        <v>8531258.82</v>
      </c>
      <c r="I72" s="75">
        <f>I62+I52+I51</f>
        <v>27604939.5</v>
      </c>
      <c r="J72" s="151">
        <f>J62+J52+J51</f>
        <v>21521477.060000002</v>
      </c>
      <c r="K72" s="76">
        <f>J72/H72*100</f>
        <v>252.26613696851837</v>
      </c>
      <c r="L72" s="76">
        <f>J72/I72*100</f>
        <v>77.962413429669</v>
      </c>
      <c r="M72" s="189"/>
    </row>
    <row r="73" spans="1:12" ht="12.75" hidden="1">
      <c r="A73" s="54"/>
      <c r="B73" s="56" t="s">
        <v>55</v>
      </c>
      <c r="C73" s="56"/>
      <c r="D73" s="57">
        <f>SUM(D72:D72)</f>
        <v>158665967.19</v>
      </c>
      <c r="E73" s="57">
        <f>SUM(E72:E72)</f>
        <v>149951948.37</v>
      </c>
      <c r="F73" s="58">
        <f>IF(D73=0,0,E73/D73*100)</f>
        <v>94.50794712040226</v>
      </c>
      <c r="G73" s="58"/>
      <c r="H73" s="58"/>
      <c r="I73" s="57">
        <f>SUM(I72:I72)</f>
        <v>27604939.5</v>
      </c>
      <c r="J73" s="57">
        <f>SUM(J72:J72)</f>
        <v>21521477.060000002</v>
      </c>
      <c r="K73" s="58">
        <f>IF(I73=0,0,J73/I73*100)</f>
        <v>77.962413429669</v>
      </c>
      <c r="L73" s="54"/>
    </row>
    <row r="74" spans="1:12" ht="12.75" hidden="1">
      <c r="A74" s="54"/>
      <c r="B74" s="56"/>
      <c r="C74" s="56"/>
      <c r="D74" s="57"/>
      <c r="E74" s="57"/>
      <c r="F74" s="58"/>
      <c r="G74" s="58"/>
      <c r="H74" s="58"/>
      <c r="I74" s="57"/>
      <c r="J74" s="57"/>
      <c r="K74" s="58"/>
      <c r="L74" s="54"/>
    </row>
    <row r="75" spans="1:12" ht="12.75" hidden="1">
      <c r="A75" s="54"/>
      <c r="B75" s="56"/>
      <c r="C75" s="56"/>
      <c r="D75" s="57"/>
      <c r="E75" s="57"/>
      <c r="F75" s="58"/>
      <c r="G75" s="58"/>
      <c r="H75" s="58"/>
      <c r="I75" s="57"/>
      <c r="J75" s="57"/>
      <c r="K75" s="58"/>
      <c r="L75" s="54"/>
    </row>
    <row r="76" spans="1:12" ht="12.75" hidden="1">
      <c r="A76" s="54"/>
      <c r="B76" s="56"/>
      <c r="C76" s="56"/>
      <c r="D76" s="57"/>
      <c r="E76" s="57"/>
      <c r="F76" s="58"/>
      <c r="G76" s="58"/>
      <c r="H76" s="58"/>
      <c r="I76" s="57"/>
      <c r="J76" s="57"/>
      <c r="K76" s="58"/>
      <c r="L76" s="54"/>
    </row>
    <row r="77" spans="1:12" ht="12.75" hidden="1">
      <c r="A77" s="54"/>
      <c r="B77" s="56"/>
      <c r="C77" s="56"/>
      <c r="D77" s="57"/>
      <c r="E77" s="57"/>
      <c r="F77" s="58"/>
      <c r="G77" s="58"/>
      <c r="H77" s="58"/>
      <c r="I77" s="57"/>
      <c r="J77" s="57"/>
      <c r="K77" s="58"/>
      <c r="L77" s="54"/>
    </row>
    <row r="78" spans="1:12" ht="12.75" hidden="1">
      <c r="A78" s="54"/>
      <c r="B78" s="199" t="s">
        <v>64</v>
      </c>
      <c r="C78" s="199"/>
      <c r="D78" s="200"/>
      <c r="E78" s="200"/>
      <c r="F78" s="200"/>
      <c r="G78" s="200"/>
      <c r="H78" s="200"/>
      <c r="I78" s="200"/>
      <c r="J78" s="200"/>
      <c r="K78" s="200"/>
      <c r="L78" s="54"/>
    </row>
    <row r="79" spans="1:12" ht="12.75" hidden="1">
      <c r="A79" s="54"/>
      <c r="B79" s="56"/>
      <c r="C79" s="56"/>
      <c r="D79" s="57"/>
      <c r="E79" s="57"/>
      <c r="F79" s="58"/>
      <c r="G79" s="58"/>
      <c r="H79" s="58"/>
      <c r="I79" s="57"/>
      <c r="J79" s="57"/>
      <c r="K79" s="58"/>
      <c r="L79" s="54"/>
    </row>
    <row r="80" spans="1:12" ht="12.75" hidden="1">
      <c r="A80" s="54"/>
      <c r="B80" s="59" t="s">
        <v>0</v>
      </c>
      <c r="C80" s="59"/>
      <c r="D80" s="201" t="s">
        <v>1</v>
      </c>
      <c r="E80" s="201"/>
      <c r="F80" s="201"/>
      <c r="G80" s="55"/>
      <c r="H80" s="55"/>
      <c r="I80" s="201" t="s">
        <v>2</v>
      </c>
      <c r="J80" s="201"/>
      <c r="K80" s="201"/>
      <c r="L80" s="54"/>
    </row>
    <row r="81" spans="1:12" ht="49.5" customHeight="1" hidden="1">
      <c r="A81" s="54"/>
      <c r="B81" s="59"/>
      <c r="C81" s="59"/>
      <c r="D81" s="60" t="s">
        <v>71</v>
      </c>
      <c r="E81" s="60" t="s">
        <v>72</v>
      </c>
      <c r="F81" s="60" t="s">
        <v>51</v>
      </c>
      <c r="G81" s="60"/>
      <c r="H81" s="60"/>
      <c r="I81" s="60" t="s">
        <v>66</v>
      </c>
      <c r="J81" s="60" t="s">
        <v>73</v>
      </c>
      <c r="K81" s="60" t="s">
        <v>62</v>
      </c>
      <c r="L81" s="54"/>
    </row>
    <row r="82" spans="1:12" ht="12.75" hidden="1">
      <c r="A82" s="54"/>
      <c r="B82" s="60">
        <v>1</v>
      </c>
      <c r="C82" s="60"/>
      <c r="D82" s="61">
        <v>2</v>
      </c>
      <c r="E82" s="60">
        <v>3</v>
      </c>
      <c r="F82" s="61">
        <v>4</v>
      </c>
      <c r="G82" s="61"/>
      <c r="H82" s="61"/>
      <c r="I82" s="60">
        <v>5</v>
      </c>
      <c r="J82" s="61">
        <v>6</v>
      </c>
      <c r="K82" s="60">
        <v>7</v>
      </c>
      <c r="L82" s="54"/>
    </row>
    <row r="83" spans="1:12" ht="22.5" hidden="1">
      <c r="A83" s="54"/>
      <c r="B83" s="62" t="s">
        <v>65</v>
      </c>
      <c r="C83" s="62"/>
      <c r="D83" s="63">
        <v>0</v>
      </c>
      <c r="E83" s="64">
        <v>0</v>
      </c>
      <c r="F83" s="61"/>
      <c r="G83" s="61"/>
      <c r="H83" s="61"/>
      <c r="I83" s="65">
        <v>0</v>
      </c>
      <c r="J83" s="63">
        <v>0</v>
      </c>
      <c r="K83" s="64"/>
      <c r="L83" s="54"/>
    </row>
    <row r="84" spans="1:12" ht="42" customHeight="1">
      <c r="A84" s="186"/>
      <c r="B84" s="196" t="s">
        <v>148</v>
      </c>
      <c r="C84" s="196"/>
      <c r="D84" s="196"/>
      <c r="E84" s="196"/>
      <c r="F84" s="196"/>
      <c r="G84" s="196"/>
      <c r="H84" s="196"/>
      <c r="I84" s="196"/>
      <c r="J84" s="196"/>
      <c r="K84" s="196"/>
      <c r="L84" s="190"/>
    </row>
    <row r="85" spans="1:12" ht="19.5" customHeight="1">
      <c r="A85" s="187">
        <v>1</v>
      </c>
      <c r="B85" s="188">
        <v>2</v>
      </c>
      <c r="C85" s="187">
        <v>3</v>
      </c>
      <c r="D85" s="188">
        <v>4</v>
      </c>
      <c r="E85" s="187">
        <v>5</v>
      </c>
      <c r="F85" s="188">
        <v>6</v>
      </c>
      <c r="G85" s="187">
        <v>7</v>
      </c>
      <c r="H85" s="188">
        <v>8</v>
      </c>
      <c r="I85" s="187">
        <v>9</v>
      </c>
      <c r="J85" s="188">
        <v>10</v>
      </c>
      <c r="K85" s="187">
        <v>11</v>
      </c>
      <c r="L85" s="188">
        <v>12</v>
      </c>
    </row>
    <row r="86" spans="1:12" ht="32.25" customHeight="1">
      <c r="A86" s="154">
        <v>10000</v>
      </c>
      <c r="B86" s="155" t="s">
        <v>114</v>
      </c>
      <c r="C86" s="156">
        <v>9159125.24</v>
      </c>
      <c r="D86" s="156">
        <v>10790231</v>
      </c>
      <c r="E86" s="156">
        <v>10119602.07</v>
      </c>
      <c r="F86" s="168">
        <f>E86/C86*100</f>
        <v>110.48655635589932</v>
      </c>
      <c r="G86" s="169">
        <f>E86/D86*100</f>
        <v>93.7848510379435</v>
      </c>
      <c r="H86" s="168">
        <v>93050.07</v>
      </c>
      <c r="I86" s="168">
        <v>464900.77</v>
      </c>
      <c r="J86" s="182">
        <v>228307.26</v>
      </c>
      <c r="K86" s="170">
        <f>J86/H86*100</f>
        <v>245.35957898795778</v>
      </c>
      <c r="L86" s="171">
        <f>J86/I86*100</f>
        <v>49.10881519942417</v>
      </c>
    </row>
    <row r="87" spans="1:12" ht="27.75" customHeight="1">
      <c r="A87" s="154">
        <v>70000</v>
      </c>
      <c r="B87" s="155" t="s">
        <v>115</v>
      </c>
      <c r="C87" s="156">
        <v>44178411.33</v>
      </c>
      <c r="D87" s="156">
        <v>51796835</v>
      </c>
      <c r="E87" s="156">
        <v>49937882.2</v>
      </c>
      <c r="F87" s="168">
        <f aca="true" t="shared" si="7" ref="F87:F120">E87/C87*100</f>
        <v>113.03684468637502</v>
      </c>
      <c r="G87" s="169">
        <f aca="true" t="shared" si="8" ref="G87:G120">E87/D87*100</f>
        <v>96.41106874580272</v>
      </c>
      <c r="H87" s="168">
        <v>1696054.65</v>
      </c>
      <c r="I87" s="168">
        <v>4295200.14</v>
      </c>
      <c r="J87" s="182">
        <v>2037838.01</v>
      </c>
      <c r="K87" s="170">
        <f aca="true" t="shared" si="9" ref="K87:K106">J87/H87*100</f>
        <v>120.15167140988059</v>
      </c>
      <c r="L87" s="171">
        <f aca="true" t="shared" si="10" ref="L87:L106">J87/I87*100</f>
        <v>47.44454143177599</v>
      </c>
    </row>
    <row r="88" spans="1:12" ht="26.25" customHeight="1">
      <c r="A88" s="154">
        <v>80000</v>
      </c>
      <c r="B88" s="155" t="s">
        <v>116</v>
      </c>
      <c r="C88" s="156">
        <v>32176791.67</v>
      </c>
      <c r="D88" s="156">
        <v>40333949</v>
      </c>
      <c r="E88" s="156">
        <v>39816427.01</v>
      </c>
      <c r="F88" s="168">
        <f t="shared" si="7"/>
        <v>123.74268826535246</v>
      </c>
      <c r="G88" s="169">
        <f t="shared" si="8"/>
        <v>98.71690721382129</v>
      </c>
      <c r="H88" s="168">
        <v>1360180.98</v>
      </c>
      <c r="I88" s="168">
        <v>3678547.21</v>
      </c>
      <c r="J88" s="182">
        <v>1360496.4</v>
      </c>
      <c r="K88" s="170">
        <f t="shared" si="9"/>
        <v>100.02318956114206</v>
      </c>
      <c r="L88" s="171">
        <f t="shared" si="10"/>
        <v>36.98461165053254</v>
      </c>
    </row>
    <row r="89" spans="1:12" ht="34.5" customHeight="1">
      <c r="A89" s="154">
        <v>90000</v>
      </c>
      <c r="B89" s="155" t="s">
        <v>117</v>
      </c>
      <c r="C89" s="156">
        <v>54472975.23</v>
      </c>
      <c r="D89" s="156">
        <v>65810440.84</v>
      </c>
      <c r="E89" s="156">
        <v>61008813.39</v>
      </c>
      <c r="F89" s="168">
        <f t="shared" si="7"/>
        <v>111.99831316795877</v>
      </c>
      <c r="G89" s="169">
        <f t="shared" si="8"/>
        <v>92.70385156410995</v>
      </c>
      <c r="H89" s="168">
        <v>123483.79</v>
      </c>
      <c r="I89" s="172">
        <v>100249.44</v>
      </c>
      <c r="J89" s="182">
        <v>35711.73</v>
      </c>
      <c r="K89" s="170">
        <f t="shared" si="9"/>
        <v>28.920176486322624</v>
      </c>
      <c r="L89" s="171">
        <f t="shared" si="10"/>
        <v>35.622872307316634</v>
      </c>
    </row>
    <row r="90" spans="1:12" ht="33.75" customHeight="1">
      <c r="A90" s="154">
        <v>100000</v>
      </c>
      <c r="B90" s="155" t="s">
        <v>118</v>
      </c>
      <c r="C90" s="156">
        <f>SUM(C91:C99)</f>
        <v>781912.85</v>
      </c>
      <c r="D90" s="156">
        <f>SUM(D91:D99)</f>
        <v>2556336</v>
      </c>
      <c r="E90" s="156">
        <f>SUM(E91:E99)</f>
        <v>1180996.22</v>
      </c>
      <c r="F90" s="168">
        <f t="shared" si="7"/>
        <v>151.03936711105337</v>
      </c>
      <c r="G90" s="169">
        <f t="shared" si="8"/>
        <v>46.198786857439714</v>
      </c>
      <c r="H90" s="168">
        <f>SUM(H91:H99)</f>
        <v>1972896.63</v>
      </c>
      <c r="I90" s="168">
        <f>SUM(I91:I99)</f>
        <v>16369252.94</v>
      </c>
      <c r="J90" s="183">
        <f>SUM(J91:J99)</f>
        <v>13150361.97</v>
      </c>
      <c r="K90" s="170">
        <f t="shared" si="9"/>
        <v>666.5509875193005</v>
      </c>
      <c r="L90" s="171">
        <f t="shared" si="10"/>
        <v>80.33574909130826</v>
      </c>
    </row>
    <row r="91" spans="1:12" ht="25.5" customHeight="1">
      <c r="A91" s="154">
        <v>100101</v>
      </c>
      <c r="B91" s="158" t="s">
        <v>119</v>
      </c>
      <c r="C91" s="159"/>
      <c r="D91" s="159"/>
      <c r="E91" s="159"/>
      <c r="F91" s="168"/>
      <c r="G91" s="169"/>
      <c r="H91" s="173">
        <v>36999.29</v>
      </c>
      <c r="I91" s="174">
        <v>188193</v>
      </c>
      <c r="J91" s="182">
        <v>60694.8</v>
      </c>
      <c r="K91" s="175"/>
      <c r="L91" s="176">
        <f t="shared" si="10"/>
        <v>32.25135897722019</v>
      </c>
    </row>
    <row r="92" spans="1:12" ht="21.75" customHeight="1">
      <c r="A92" s="154">
        <v>100102</v>
      </c>
      <c r="B92" s="158" t="s">
        <v>120</v>
      </c>
      <c r="C92" s="160">
        <v>95083.98</v>
      </c>
      <c r="D92" s="160">
        <v>99000</v>
      </c>
      <c r="E92" s="160">
        <v>94342.51</v>
      </c>
      <c r="F92" s="173">
        <f t="shared" si="7"/>
        <v>99.22019461112166</v>
      </c>
      <c r="G92" s="174">
        <f t="shared" si="8"/>
        <v>95.29546464646465</v>
      </c>
      <c r="H92" s="173">
        <v>878244.25</v>
      </c>
      <c r="I92" s="173">
        <v>2191293.19</v>
      </c>
      <c r="J92" s="182">
        <v>83818.87</v>
      </c>
      <c r="K92" s="175">
        <f t="shared" si="9"/>
        <v>9.543913324795465</v>
      </c>
      <c r="L92" s="176">
        <f t="shared" si="10"/>
        <v>3.8250869569854316</v>
      </c>
    </row>
    <row r="93" spans="1:12" ht="21.75" customHeight="1">
      <c r="A93" s="154">
        <v>100103</v>
      </c>
      <c r="B93" s="158" t="s">
        <v>121</v>
      </c>
      <c r="C93" s="160"/>
      <c r="D93" s="160"/>
      <c r="E93" s="160"/>
      <c r="F93" s="173"/>
      <c r="G93" s="174"/>
      <c r="H93" s="174"/>
      <c r="I93" s="174"/>
      <c r="J93" s="184"/>
      <c r="K93" s="175"/>
      <c r="L93" s="176"/>
    </row>
    <row r="94" spans="1:12" ht="21.75" customHeight="1">
      <c r="A94" s="154">
        <v>100202</v>
      </c>
      <c r="B94" s="158" t="s">
        <v>122</v>
      </c>
      <c r="C94" s="160"/>
      <c r="D94" s="160">
        <v>15000</v>
      </c>
      <c r="E94" s="160"/>
      <c r="F94" s="173"/>
      <c r="G94" s="174"/>
      <c r="H94" s="174">
        <v>904727.96</v>
      </c>
      <c r="I94" s="173">
        <v>771500</v>
      </c>
      <c r="J94" s="184">
        <v>2000</v>
      </c>
      <c r="K94" s="175">
        <f t="shared" si="9"/>
        <v>0.22106092531947397</v>
      </c>
      <c r="L94" s="176">
        <f t="shared" si="10"/>
        <v>0.2592352559948153</v>
      </c>
    </row>
    <row r="95" spans="1:12" ht="21.75" customHeight="1">
      <c r="A95" s="154">
        <v>100201</v>
      </c>
      <c r="B95" s="158" t="s">
        <v>123</v>
      </c>
      <c r="C95" s="159"/>
      <c r="D95" s="159"/>
      <c r="E95" s="159"/>
      <c r="F95" s="173"/>
      <c r="G95" s="174"/>
      <c r="H95" s="173">
        <v>6456.98</v>
      </c>
      <c r="I95" s="174">
        <v>182020</v>
      </c>
      <c r="J95" s="182">
        <v>182020</v>
      </c>
      <c r="K95" s="175">
        <f t="shared" si="9"/>
        <v>2818.9649030971136</v>
      </c>
      <c r="L95" s="176">
        <f t="shared" si="10"/>
        <v>100</v>
      </c>
    </row>
    <row r="96" spans="1:12" ht="21.75" customHeight="1">
      <c r="A96" s="154">
        <v>100203</v>
      </c>
      <c r="B96" s="158" t="s">
        <v>124</v>
      </c>
      <c r="C96" s="160">
        <v>632476.67</v>
      </c>
      <c r="D96" s="160">
        <v>2340736</v>
      </c>
      <c r="E96" s="160">
        <v>1022253.71</v>
      </c>
      <c r="F96" s="173">
        <f t="shared" si="7"/>
        <v>161.62710159728104</v>
      </c>
      <c r="G96" s="174">
        <f t="shared" si="8"/>
        <v>43.672319731913376</v>
      </c>
      <c r="H96" s="173">
        <v>146468.15</v>
      </c>
      <c r="I96" s="173">
        <v>303977.57</v>
      </c>
      <c r="J96" s="182">
        <v>197960</v>
      </c>
      <c r="K96" s="175"/>
      <c r="L96" s="176">
        <f t="shared" si="10"/>
        <v>65.12322603276287</v>
      </c>
    </row>
    <row r="97" spans="1:12" ht="45">
      <c r="A97" s="154">
        <v>100400</v>
      </c>
      <c r="B97" s="158" t="s">
        <v>125</v>
      </c>
      <c r="C97" s="160"/>
      <c r="D97" s="160"/>
      <c r="E97" s="160"/>
      <c r="F97" s="173"/>
      <c r="G97" s="174"/>
      <c r="H97" s="173"/>
      <c r="I97" s="173">
        <v>177964.18</v>
      </c>
      <c r="J97" s="182">
        <v>69563.3</v>
      </c>
      <c r="K97" s="175"/>
      <c r="L97" s="176">
        <f t="shared" si="10"/>
        <v>39.088371603768806</v>
      </c>
    </row>
    <row r="98" spans="1:12" ht="120">
      <c r="A98" s="154">
        <v>100602</v>
      </c>
      <c r="B98" s="161" t="s">
        <v>126</v>
      </c>
      <c r="C98" s="160"/>
      <c r="D98" s="160"/>
      <c r="E98" s="160"/>
      <c r="F98" s="173"/>
      <c r="G98" s="174"/>
      <c r="H98" s="173"/>
      <c r="I98" s="174">
        <v>12554305</v>
      </c>
      <c r="J98" s="184">
        <v>12554305</v>
      </c>
      <c r="K98" s="175"/>
      <c r="L98" s="176">
        <f t="shared" si="10"/>
        <v>100</v>
      </c>
    </row>
    <row r="99" spans="1:12" ht="60">
      <c r="A99" s="154">
        <v>100302</v>
      </c>
      <c r="B99" s="158" t="s">
        <v>127</v>
      </c>
      <c r="C99" s="160">
        <v>54352.2</v>
      </c>
      <c r="D99" s="160">
        <v>101600</v>
      </c>
      <c r="E99" s="160">
        <v>64400</v>
      </c>
      <c r="F99" s="173">
        <f t="shared" si="7"/>
        <v>118.48646420936045</v>
      </c>
      <c r="G99" s="174">
        <f t="shared" si="8"/>
        <v>63.38582677165354</v>
      </c>
      <c r="H99" s="174"/>
      <c r="I99" s="174"/>
      <c r="J99" s="184"/>
      <c r="K99" s="175"/>
      <c r="L99" s="176"/>
    </row>
    <row r="100" spans="1:12" ht="25.5" customHeight="1">
      <c r="A100" s="154">
        <v>110000</v>
      </c>
      <c r="B100" s="155" t="s">
        <v>128</v>
      </c>
      <c r="C100" s="156">
        <v>5745346.64</v>
      </c>
      <c r="D100" s="156">
        <v>8125401</v>
      </c>
      <c r="E100" s="156">
        <v>7853781.76</v>
      </c>
      <c r="F100" s="168">
        <f t="shared" si="7"/>
        <v>136.69813593701633</v>
      </c>
      <c r="G100" s="169">
        <f t="shared" si="8"/>
        <v>96.6571589512936</v>
      </c>
      <c r="H100" s="168">
        <v>1324690.27</v>
      </c>
      <c r="I100" s="168">
        <v>1635904.94</v>
      </c>
      <c r="J100" s="182">
        <v>354402.07</v>
      </c>
      <c r="K100" s="170">
        <f t="shared" si="9"/>
        <v>26.753579914193832</v>
      </c>
      <c r="L100" s="171">
        <f t="shared" si="10"/>
        <v>21.66397700345596</v>
      </c>
    </row>
    <row r="101" spans="1:12" ht="27.75" customHeight="1">
      <c r="A101" s="154">
        <v>120000</v>
      </c>
      <c r="B101" s="155" t="s">
        <v>129</v>
      </c>
      <c r="C101" s="156">
        <v>50400</v>
      </c>
      <c r="D101" s="156">
        <v>75600</v>
      </c>
      <c r="E101" s="156">
        <v>50400</v>
      </c>
      <c r="F101" s="168">
        <f t="shared" si="7"/>
        <v>100</v>
      </c>
      <c r="G101" s="169">
        <f t="shared" si="8"/>
        <v>66.66666666666666</v>
      </c>
      <c r="H101" s="169">
        <v>92909.67</v>
      </c>
      <c r="I101" s="168"/>
      <c r="J101" s="183"/>
      <c r="K101" s="170"/>
      <c r="L101" s="171"/>
    </row>
    <row r="102" spans="1:12" ht="19.5" customHeight="1">
      <c r="A102" s="154">
        <v>130000</v>
      </c>
      <c r="B102" s="155" t="s">
        <v>130</v>
      </c>
      <c r="C102" s="156">
        <v>908514.86</v>
      </c>
      <c r="D102" s="156">
        <v>1226182</v>
      </c>
      <c r="E102" s="156">
        <v>1133232.09</v>
      </c>
      <c r="F102" s="168">
        <f t="shared" si="7"/>
        <v>124.73456845824185</v>
      </c>
      <c r="G102" s="169">
        <f t="shared" si="8"/>
        <v>92.41956658962536</v>
      </c>
      <c r="H102" s="168">
        <v>519765.23</v>
      </c>
      <c r="I102" s="168">
        <v>1404686.84</v>
      </c>
      <c r="J102" s="182">
        <v>383299.53</v>
      </c>
      <c r="K102" s="170">
        <f t="shared" si="9"/>
        <v>73.74474240995306</v>
      </c>
      <c r="L102" s="171">
        <f t="shared" si="10"/>
        <v>27.28718737053164</v>
      </c>
    </row>
    <row r="103" spans="1:12" ht="28.5" customHeight="1">
      <c r="A103" s="154"/>
      <c r="B103" s="155" t="s">
        <v>131</v>
      </c>
      <c r="C103" s="157"/>
      <c r="D103" s="157"/>
      <c r="E103" s="157"/>
      <c r="F103" s="168"/>
      <c r="G103" s="169"/>
      <c r="H103" s="168">
        <f>H104</f>
        <v>205290.03</v>
      </c>
      <c r="I103" s="168">
        <f>I104</f>
        <v>1437870.49</v>
      </c>
      <c r="J103" s="183">
        <f>J104</f>
        <v>386363.63</v>
      </c>
      <c r="K103" s="170">
        <f t="shared" si="9"/>
        <v>188.20379635581915</v>
      </c>
      <c r="L103" s="171">
        <f t="shared" si="10"/>
        <v>26.870544509192896</v>
      </c>
    </row>
    <row r="104" spans="1:12" ht="27" customHeight="1">
      <c r="A104" s="154">
        <v>150101</v>
      </c>
      <c r="B104" s="158" t="s">
        <v>132</v>
      </c>
      <c r="C104" s="159"/>
      <c r="D104" s="159"/>
      <c r="E104" s="159"/>
      <c r="F104" s="168"/>
      <c r="G104" s="169"/>
      <c r="H104" s="173">
        <v>205290.03</v>
      </c>
      <c r="I104" s="173">
        <v>1437870.49</v>
      </c>
      <c r="J104" s="182">
        <v>386363.63</v>
      </c>
      <c r="K104" s="175">
        <f t="shared" si="9"/>
        <v>188.20379635581915</v>
      </c>
      <c r="L104" s="176">
        <f t="shared" si="10"/>
        <v>26.870544509192896</v>
      </c>
    </row>
    <row r="105" spans="1:12" ht="29.25" customHeight="1">
      <c r="A105" s="167">
        <v>160101</v>
      </c>
      <c r="B105" s="155" t="s">
        <v>152</v>
      </c>
      <c r="C105" s="157"/>
      <c r="D105" s="157"/>
      <c r="E105" s="157"/>
      <c r="F105" s="168"/>
      <c r="G105" s="169"/>
      <c r="H105" s="168"/>
      <c r="I105" s="168">
        <v>54000</v>
      </c>
      <c r="J105" s="182">
        <v>2800</v>
      </c>
      <c r="K105" s="170"/>
      <c r="L105" s="171">
        <f t="shared" si="10"/>
        <v>5.185185185185185</v>
      </c>
    </row>
    <row r="106" spans="1:12" ht="31.5">
      <c r="A106" s="154"/>
      <c r="B106" s="155" t="s">
        <v>133</v>
      </c>
      <c r="C106" s="156">
        <f>C107+C108+C109+C110+C111</f>
        <v>1692193.8599999999</v>
      </c>
      <c r="D106" s="156">
        <f>D107+D108+D109+D110+D111</f>
        <v>2346022</v>
      </c>
      <c r="E106" s="156">
        <f>E107+E108+E109+E110+E111</f>
        <v>1478807.9</v>
      </c>
      <c r="F106" s="168">
        <f t="shared" si="7"/>
        <v>87.3899814291963</v>
      </c>
      <c r="G106" s="169">
        <f t="shared" si="8"/>
        <v>63.03469873684049</v>
      </c>
      <c r="H106" s="168">
        <f>H110+H111</f>
        <v>864716.62</v>
      </c>
      <c r="I106" s="168">
        <f>I110+I111</f>
        <v>3626022.11</v>
      </c>
      <c r="J106" s="183">
        <f>J110+J111</f>
        <v>819847.63</v>
      </c>
      <c r="K106" s="170">
        <f t="shared" si="9"/>
        <v>94.81113361739249</v>
      </c>
      <c r="L106" s="171">
        <f t="shared" si="10"/>
        <v>22.610111166696665</v>
      </c>
    </row>
    <row r="107" spans="1:12" ht="35.25" customHeight="1">
      <c r="A107" s="154">
        <v>170102</v>
      </c>
      <c r="B107" s="158" t="s">
        <v>134</v>
      </c>
      <c r="C107" s="160">
        <v>55672.3</v>
      </c>
      <c r="D107" s="160">
        <v>92748</v>
      </c>
      <c r="E107" s="160">
        <v>57054.17</v>
      </c>
      <c r="F107" s="168">
        <f t="shared" si="7"/>
        <v>102.48215000996905</v>
      </c>
      <c r="G107" s="169">
        <f t="shared" si="8"/>
        <v>61.515256393668864</v>
      </c>
      <c r="H107" s="174"/>
      <c r="I107" s="173"/>
      <c r="J107" s="184"/>
      <c r="K107" s="175"/>
      <c r="L107" s="176"/>
    </row>
    <row r="108" spans="1:12" ht="45">
      <c r="A108" s="154">
        <v>170302</v>
      </c>
      <c r="B108" s="158" t="s">
        <v>135</v>
      </c>
      <c r="C108" s="160">
        <v>86674.95</v>
      </c>
      <c r="D108" s="160">
        <v>159996</v>
      </c>
      <c r="E108" s="160">
        <v>136179.82</v>
      </c>
      <c r="F108" s="173">
        <f t="shared" si="7"/>
        <v>157.11554491811071</v>
      </c>
      <c r="G108" s="174">
        <f t="shared" si="8"/>
        <v>85.11451536288408</v>
      </c>
      <c r="H108" s="174"/>
      <c r="I108" s="173"/>
      <c r="J108" s="184"/>
      <c r="K108" s="175"/>
      <c r="L108" s="176"/>
    </row>
    <row r="109" spans="1:12" ht="28.5" customHeight="1">
      <c r="A109" s="154">
        <v>170602</v>
      </c>
      <c r="B109" s="158" t="s">
        <v>136</v>
      </c>
      <c r="C109" s="160">
        <v>1234377.75</v>
      </c>
      <c r="D109" s="160">
        <v>1671359</v>
      </c>
      <c r="E109" s="160">
        <v>1038464.72</v>
      </c>
      <c r="F109" s="173">
        <f t="shared" si="7"/>
        <v>84.12860001729616</v>
      </c>
      <c r="G109" s="174">
        <f t="shared" si="8"/>
        <v>62.13295408108013</v>
      </c>
      <c r="H109" s="174"/>
      <c r="I109" s="173"/>
      <c r="J109" s="184"/>
      <c r="K109" s="175"/>
      <c r="L109" s="176"/>
    </row>
    <row r="110" spans="1:12" ht="15.75">
      <c r="A110" s="154">
        <v>170603</v>
      </c>
      <c r="B110" s="158" t="s">
        <v>137</v>
      </c>
      <c r="C110" s="159">
        <v>100000</v>
      </c>
      <c r="D110" s="159">
        <v>100000</v>
      </c>
      <c r="E110" s="159">
        <v>100000</v>
      </c>
      <c r="F110" s="173">
        <f t="shared" si="7"/>
        <v>100</v>
      </c>
      <c r="G110" s="174">
        <f t="shared" si="8"/>
        <v>100</v>
      </c>
      <c r="H110" s="173"/>
      <c r="I110" s="173">
        <v>31800</v>
      </c>
      <c r="J110" s="182">
        <v>31800</v>
      </c>
      <c r="K110" s="175"/>
      <c r="L110" s="176">
        <f aca="true" t="shared" si="11" ref="L110:L120">J110/I110*100</f>
        <v>100</v>
      </c>
    </row>
    <row r="111" spans="1:12" ht="45">
      <c r="A111" s="154">
        <v>170703</v>
      </c>
      <c r="B111" s="158" t="s">
        <v>138</v>
      </c>
      <c r="C111" s="160">
        <v>215468.86</v>
      </c>
      <c r="D111" s="160">
        <v>321919</v>
      </c>
      <c r="E111" s="160">
        <v>147109.19</v>
      </c>
      <c r="F111" s="173">
        <f t="shared" si="7"/>
        <v>68.27399096092122</v>
      </c>
      <c r="G111" s="174">
        <f t="shared" si="8"/>
        <v>45.69757920470677</v>
      </c>
      <c r="H111" s="173">
        <v>864716.62</v>
      </c>
      <c r="I111" s="173">
        <v>3594222.11</v>
      </c>
      <c r="J111" s="182">
        <v>788047.63</v>
      </c>
      <c r="K111" s="175">
        <f>J111/H111*100</f>
        <v>91.13362826309502</v>
      </c>
      <c r="L111" s="176">
        <f t="shared" si="11"/>
        <v>21.92540154397971</v>
      </c>
    </row>
    <row r="112" spans="1:12" ht="34.5" customHeight="1">
      <c r="A112" s="154"/>
      <c r="B112" s="162" t="s">
        <v>139</v>
      </c>
      <c r="C112" s="156">
        <f>SUM(C113)</f>
        <v>1933</v>
      </c>
      <c r="D112" s="156">
        <f>SUM(D113)</f>
        <v>4664</v>
      </c>
      <c r="E112" s="156">
        <f>SUM(E113)</f>
        <v>2759</v>
      </c>
      <c r="F112" s="168">
        <f t="shared" si="7"/>
        <v>142.73150543197104</v>
      </c>
      <c r="G112" s="169">
        <f t="shared" si="8"/>
        <v>59.15523156089194</v>
      </c>
      <c r="H112" s="174">
        <f>H113</f>
        <v>0</v>
      </c>
      <c r="I112" s="173">
        <f>I113</f>
        <v>0</v>
      </c>
      <c r="J112" s="184"/>
      <c r="K112" s="175"/>
      <c r="L112" s="176"/>
    </row>
    <row r="113" spans="1:12" ht="30">
      <c r="A113" s="154">
        <v>180404</v>
      </c>
      <c r="B113" s="158" t="s">
        <v>140</v>
      </c>
      <c r="C113" s="160">
        <v>1933</v>
      </c>
      <c r="D113" s="160">
        <v>4664</v>
      </c>
      <c r="E113" s="160">
        <v>2759</v>
      </c>
      <c r="F113" s="173">
        <f t="shared" si="7"/>
        <v>142.73150543197104</v>
      </c>
      <c r="G113" s="174">
        <f t="shared" si="8"/>
        <v>59.15523156089194</v>
      </c>
      <c r="H113" s="173">
        <v>0</v>
      </c>
      <c r="I113" s="173"/>
      <c r="J113" s="184"/>
      <c r="K113" s="175"/>
      <c r="L113" s="176"/>
    </row>
    <row r="114" spans="1:12" ht="31.5">
      <c r="A114" s="154"/>
      <c r="B114" s="155" t="s">
        <v>141</v>
      </c>
      <c r="C114" s="156">
        <f>C115</f>
        <v>40256.16</v>
      </c>
      <c r="D114" s="156">
        <f>D115</f>
        <v>53216</v>
      </c>
      <c r="E114" s="156">
        <f>E115</f>
        <v>53171.89</v>
      </c>
      <c r="F114" s="168">
        <f t="shared" si="7"/>
        <v>132.08385996081097</v>
      </c>
      <c r="G114" s="169">
        <f t="shared" si="8"/>
        <v>99.91711139506914</v>
      </c>
      <c r="H114" s="168">
        <f>H116+H117+H118</f>
        <v>117424.32</v>
      </c>
      <c r="I114" s="168">
        <f>SUM(I116:I118)</f>
        <v>261800</v>
      </c>
      <c r="J114" s="183">
        <f>SUM(J116:J118)</f>
        <v>203972.6</v>
      </c>
      <c r="K114" s="170">
        <f>J114/H114*100</f>
        <v>173.70558330676303</v>
      </c>
      <c r="L114" s="171">
        <f t="shared" si="11"/>
        <v>77.91161191749427</v>
      </c>
    </row>
    <row r="115" spans="1:12" ht="15">
      <c r="A115" s="154">
        <v>200700</v>
      </c>
      <c r="B115" s="158" t="s">
        <v>145</v>
      </c>
      <c r="C115" s="160">
        <v>40256.16</v>
      </c>
      <c r="D115" s="160">
        <v>53216</v>
      </c>
      <c r="E115" s="160">
        <v>53171.89</v>
      </c>
      <c r="F115" s="173">
        <f>E115/C115*100</f>
        <v>132.08385996081097</v>
      </c>
      <c r="G115" s="174">
        <f>E115/D115*100</f>
        <v>99.91711139506914</v>
      </c>
      <c r="H115" s="173"/>
      <c r="I115" s="173"/>
      <c r="J115" s="184"/>
      <c r="K115" s="175"/>
      <c r="L115" s="176"/>
    </row>
    <row r="116" spans="1:12" ht="30">
      <c r="A116" s="154">
        <v>240601</v>
      </c>
      <c r="B116" s="158" t="s">
        <v>142</v>
      </c>
      <c r="C116" s="160"/>
      <c r="D116" s="160"/>
      <c r="E116" s="160"/>
      <c r="F116" s="168"/>
      <c r="G116" s="169"/>
      <c r="H116" s="173">
        <v>72424.32</v>
      </c>
      <c r="I116" s="173">
        <v>216800</v>
      </c>
      <c r="J116" s="182">
        <v>203972.6</v>
      </c>
      <c r="K116" s="175">
        <f>J116/H116*100</f>
        <v>281.63550586322384</v>
      </c>
      <c r="L116" s="176">
        <f t="shared" si="11"/>
        <v>94.08330258302583</v>
      </c>
    </row>
    <row r="117" spans="1:12" ht="33.75" customHeight="1">
      <c r="A117" s="154">
        <v>240603</v>
      </c>
      <c r="B117" s="158" t="s">
        <v>143</v>
      </c>
      <c r="C117" s="160"/>
      <c r="D117" s="160"/>
      <c r="E117" s="160"/>
      <c r="F117" s="168"/>
      <c r="G117" s="169"/>
      <c r="H117" s="173">
        <v>45000</v>
      </c>
      <c r="I117" s="173">
        <v>40000</v>
      </c>
      <c r="J117" s="184"/>
      <c r="K117" s="175">
        <f>J117/H117*100</f>
        <v>0</v>
      </c>
      <c r="L117" s="176">
        <f t="shared" si="11"/>
        <v>0</v>
      </c>
    </row>
    <row r="118" spans="1:12" ht="36" customHeight="1">
      <c r="A118" s="154">
        <v>240604</v>
      </c>
      <c r="B118" s="158" t="s">
        <v>144</v>
      </c>
      <c r="C118" s="160"/>
      <c r="D118" s="160"/>
      <c r="E118" s="160"/>
      <c r="F118" s="168"/>
      <c r="G118" s="169"/>
      <c r="H118" s="173"/>
      <c r="I118" s="173">
        <v>5000</v>
      </c>
      <c r="J118" s="184"/>
      <c r="K118" s="175"/>
      <c r="L118" s="176">
        <f t="shared" si="11"/>
        <v>0</v>
      </c>
    </row>
    <row r="119" spans="1:12" ht="41.25" customHeight="1">
      <c r="A119" s="154">
        <v>250000</v>
      </c>
      <c r="B119" s="155" t="s">
        <v>146</v>
      </c>
      <c r="C119" s="156">
        <v>480832.52</v>
      </c>
      <c r="D119" s="156">
        <v>1889032</v>
      </c>
      <c r="E119" s="156">
        <v>527480.09</v>
      </c>
      <c r="F119" s="168">
        <f t="shared" si="7"/>
        <v>109.70141744988462</v>
      </c>
      <c r="G119" s="169">
        <f t="shared" si="8"/>
        <v>27.92330092872963</v>
      </c>
      <c r="H119" s="168">
        <v>52300</v>
      </c>
      <c r="I119" s="168">
        <v>166800</v>
      </c>
      <c r="J119" s="183"/>
      <c r="K119" s="175"/>
      <c r="L119" s="175"/>
    </row>
    <row r="120" spans="1:12" ht="16.5" thickBot="1">
      <c r="A120" s="163"/>
      <c r="B120" s="164" t="s">
        <v>147</v>
      </c>
      <c r="C120" s="165">
        <f>C86+C87+C88+C89+C90+C100+C101+C102+C106+C112+C114+C119</f>
        <v>149688693.36</v>
      </c>
      <c r="D120" s="165">
        <f>D86+D87+D88+D89+D90+D100+D101+D102+D106+D112+D114+D119</f>
        <v>185007908.84</v>
      </c>
      <c r="E120" s="165">
        <f>E86+E87+E88+E89+E90+E100+E101+E102+E106+E112+E114+E119</f>
        <v>173163353.62</v>
      </c>
      <c r="F120" s="177">
        <f t="shared" si="7"/>
        <v>115.68232024281461</v>
      </c>
      <c r="G120" s="178">
        <f t="shared" si="8"/>
        <v>93.59781141559547</v>
      </c>
      <c r="H120" s="177">
        <f>H86+H87+H88+H89+H90+H100+H102+H103+H106+H114+H101+H119</f>
        <v>8422762.260000002</v>
      </c>
      <c r="I120" s="177">
        <f>I86+I87+I88+I89+I90+I100+I102+I103+I106+I114+I101+I119+I105</f>
        <v>33495234.88</v>
      </c>
      <c r="J120" s="185">
        <f>J86+J87+J88+J89+J90+J100+J102+J103+J106+J114+J119+J101+J105</f>
        <v>18963400.830000002</v>
      </c>
      <c r="K120" s="179">
        <f>J120/H120*100</f>
        <v>225.14467634991752</v>
      </c>
      <c r="L120" s="180">
        <f t="shared" si="11"/>
        <v>56.61521974077288</v>
      </c>
    </row>
    <row r="121" spans="6:12" ht="15">
      <c r="F121" s="181"/>
      <c r="G121" s="181"/>
      <c r="H121" s="181"/>
      <c r="I121" s="181"/>
      <c r="J121" s="181"/>
      <c r="K121" s="181"/>
      <c r="L121" s="181"/>
    </row>
    <row r="122" spans="6:12" ht="15">
      <c r="F122" s="181"/>
      <c r="G122" s="181"/>
      <c r="H122" s="181"/>
      <c r="I122" s="181"/>
      <c r="J122" s="181"/>
      <c r="K122" s="181"/>
      <c r="L122" s="181"/>
    </row>
    <row r="123" spans="2:12" ht="32.25" customHeight="1">
      <c r="B123" s="191" t="s">
        <v>162</v>
      </c>
      <c r="C123" s="68"/>
      <c r="D123" s="68"/>
      <c r="E123" s="191"/>
      <c r="F123" s="192"/>
      <c r="G123" s="181"/>
      <c r="H123" s="181"/>
      <c r="I123" s="181"/>
      <c r="J123" s="181"/>
      <c r="K123" s="181"/>
      <c r="L123" s="181"/>
    </row>
    <row r="124" spans="1:10" ht="18">
      <c r="A124" s="166"/>
      <c r="B124" s="68"/>
      <c r="C124" s="68"/>
      <c r="D124" s="68"/>
      <c r="E124" s="68"/>
      <c r="F124" s="192"/>
      <c r="G124" s="166"/>
      <c r="H124" s="166"/>
      <c r="I124" s="166"/>
      <c r="J124" s="166"/>
    </row>
    <row r="125" spans="2:6" ht="18">
      <c r="B125" s="191"/>
      <c r="C125" s="191"/>
      <c r="D125" s="191"/>
      <c r="E125" s="191"/>
      <c r="F125" s="191"/>
    </row>
  </sheetData>
  <mergeCells count="19">
    <mergeCell ref="A13:A15"/>
    <mergeCell ref="C13:G13"/>
    <mergeCell ref="C14:C15"/>
    <mergeCell ref="D14:D15"/>
    <mergeCell ref="E14:E15"/>
    <mergeCell ref="F14:G14"/>
    <mergeCell ref="B10:K10"/>
    <mergeCell ref="B11:K11"/>
    <mergeCell ref="B13:B15"/>
    <mergeCell ref="K14:L14"/>
    <mergeCell ref="H13:L13"/>
    <mergeCell ref="H14:H15"/>
    <mergeCell ref="I14:I15"/>
    <mergeCell ref="J14:J15"/>
    <mergeCell ref="B84:K84"/>
    <mergeCell ref="B16:K16"/>
    <mergeCell ref="B78:K78"/>
    <mergeCell ref="D80:F80"/>
    <mergeCell ref="I80:K80"/>
  </mergeCells>
  <printOptions/>
  <pageMargins left="0.71" right="0.75" top="0.27" bottom="0.5" header="0.26" footer="0.5"/>
  <pageSetup fitToHeight="7" horizontalDpi="600" verticalDpi="600" orientation="landscape" paperSize="9" scale="59" r:id="rId1"/>
  <rowBreaks count="4" manualBreakCount="4">
    <brk id="34" max="11" man="1"/>
    <brk id="64" max="11" man="1"/>
    <brk id="72" max="11" man="1"/>
    <brk id="10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selection activeCell="A1" sqref="A1:K1"/>
    </sheetView>
  </sheetViews>
  <sheetFormatPr defaultColWidth="9.00390625" defaultRowHeight="12.75" outlineLevelRow="1"/>
  <cols>
    <col min="1" max="1" width="6.75390625" style="0" customWidth="1"/>
    <col min="2" max="2" width="30.625" style="0" customWidth="1"/>
    <col min="3" max="3" width="11.00390625" style="0" bestFit="1" customWidth="1"/>
    <col min="9" max="9" width="10.125" style="0" customWidth="1"/>
    <col min="10" max="10" width="10.375" style="0" customWidth="1"/>
  </cols>
  <sheetData>
    <row r="1" spans="1:11" ht="20.25" customHeight="1">
      <c r="A1" s="219" t="s">
        <v>16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1" ht="12.75">
      <c r="A2" s="8"/>
      <c r="B2" s="9"/>
      <c r="K2" s="10" t="s">
        <v>17</v>
      </c>
    </row>
    <row r="3" spans="1:11" ht="13.5" customHeight="1">
      <c r="A3" s="220"/>
      <c r="B3" s="220"/>
      <c r="C3" s="218" t="s">
        <v>1</v>
      </c>
      <c r="D3" s="218"/>
      <c r="E3" s="218"/>
      <c r="F3" s="218" t="s">
        <v>2</v>
      </c>
      <c r="G3" s="218"/>
      <c r="H3" s="218"/>
      <c r="I3" s="218" t="s">
        <v>3</v>
      </c>
      <c r="J3" s="218"/>
      <c r="K3" s="218"/>
    </row>
    <row r="4" spans="1:11" ht="68.25" customHeight="1">
      <c r="A4" s="221"/>
      <c r="B4" s="221"/>
      <c r="C4" s="4" t="s">
        <v>12</v>
      </c>
      <c r="D4" s="5" t="s">
        <v>13</v>
      </c>
      <c r="E4" s="6" t="s">
        <v>11</v>
      </c>
      <c r="F4" s="4" t="s">
        <v>12</v>
      </c>
      <c r="G4" s="5" t="s">
        <v>13</v>
      </c>
      <c r="H4" s="6" t="s">
        <v>11</v>
      </c>
      <c r="I4" s="4" t="s">
        <v>12</v>
      </c>
      <c r="J4" s="5" t="s">
        <v>13</v>
      </c>
      <c r="K4" s="6" t="s">
        <v>11</v>
      </c>
    </row>
    <row r="5" spans="1:11" ht="12" customHeight="1">
      <c r="A5" s="11">
        <v>1</v>
      </c>
      <c r="B5" s="12">
        <v>2</v>
      </c>
      <c r="C5" s="2">
        <v>3</v>
      </c>
      <c r="D5" s="1">
        <v>4</v>
      </c>
      <c r="E5" s="2">
        <v>5</v>
      </c>
      <c r="F5" s="1">
        <v>6</v>
      </c>
      <c r="G5" s="2">
        <v>7</v>
      </c>
      <c r="H5" s="1">
        <v>8</v>
      </c>
      <c r="I5" s="2">
        <v>9</v>
      </c>
      <c r="J5" s="1">
        <v>10</v>
      </c>
      <c r="K5" s="2">
        <v>11</v>
      </c>
    </row>
    <row r="6" spans="1:11" s="15" customFormat="1" ht="12.75">
      <c r="A6" s="13">
        <v>1000</v>
      </c>
      <c r="B6" s="14" t="s">
        <v>18</v>
      </c>
      <c r="C6" s="35">
        <f>C7+SUM(C24:C25)</f>
        <v>710519.5240000001</v>
      </c>
      <c r="D6" s="28">
        <f>D7+SUM(D24:D25)</f>
        <v>669980.0430000001</v>
      </c>
      <c r="E6" s="28">
        <f aca="true" t="shared" si="0" ref="E6:E39">IF(C6=0,0,D6/C6*100)</f>
        <v>94.29438887593467</v>
      </c>
      <c r="F6" s="28">
        <f>F7+SUM(F24:F25)</f>
        <v>156753.15639</v>
      </c>
      <c r="G6" s="28">
        <f>G7+SUM(G24:G25)</f>
        <v>155274.316</v>
      </c>
      <c r="H6" s="28">
        <f aca="true" t="shared" si="1" ref="H6:H39">IF(F6=0,0,G6/F6*100)</f>
        <v>99.05658015184035</v>
      </c>
      <c r="I6" s="28">
        <f>C6+F6</f>
        <v>867272.6803900001</v>
      </c>
      <c r="J6" s="28">
        <f>D6+G6</f>
        <v>825254.359</v>
      </c>
      <c r="K6" s="36">
        <f aca="true" t="shared" si="2" ref="K6:K39">IF(I6=0,0,J6/I6*100)</f>
        <v>95.15511991325438</v>
      </c>
    </row>
    <row r="7" spans="1:11" ht="12.75">
      <c r="A7" s="16">
        <v>1100</v>
      </c>
      <c r="B7" s="17" t="s">
        <v>19</v>
      </c>
      <c r="C7" s="37">
        <f>SUM(C8:C15)+C23-C12-C13</f>
        <v>278801.90300000005</v>
      </c>
      <c r="D7" s="29">
        <f>SUM(D8:D15)+D23-D12-D13</f>
        <v>276406.423</v>
      </c>
      <c r="E7" s="29">
        <f t="shared" si="0"/>
        <v>99.14079496078617</v>
      </c>
      <c r="F7" s="29">
        <f>SUM(F8:F15)+F23-F12-F13</f>
        <v>30055.773</v>
      </c>
      <c r="G7" s="29">
        <f>SUM(G8:G15)+G23-G12-G13</f>
        <v>28583.87199999999</v>
      </c>
      <c r="H7" s="29">
        <f t="shared" si="1"/>
        <v>95.10276777775766</v>
      </c>
      <c r="I7" s="29">
        <f aca="true" t="shared" si="3" ref="I7:I40">C7+F7</f>
        <v>308857.67600000004</v>
      </c>
      <c r="J7" s="29">
        <f aca="true" t="shared" si="4" ref="J7:J40">D7+G7</f>
        <v>304990.295</v>
      </c>
      <c r="K7" s="38">
        <f t="shared" si="2"/>
        <v>98.74784365080826</v>
      </c>
    </row>
    <row r="8" spans="1:11" ht="24">
      <c r="A8" s="16">
        <v>1110</v>
      </c>
      <c r="B8" s="17" t="s">
        <v>20</v>
      </c>
      <c r="C8" s="39">
        <v>118176.626</v>
      </c>
      <c r="D8" s="33">
        <v>117879.755</v>
      </c>
      <c r="E8" s="33">
        <f t="shared" si="0"/>
        <v>99.74879042493563</v>
      </c>
      <c r="F8" s="29">
        <f>3172.59+1.122</f>
        <v>3173.712</v>
      </c>
      <c r="G8" s="29">
        <v>2984.548</v>
      </c>
      <c r="H8" s="33">
        <f t="shared" si="1"/>
        <v>94.03966081358358</v>
      </c>
      <c r="I8" s="33">
        <f t="shared" si="3"/>
        <v>121350.338</v>
      </c>
      <c r="J8" s="33">
        <f t="shared" si="4"/>
        <v>120864.303</v>
      </c>
      <c r="K8" s="40">
        <f t="shared" si="2"/>
        <v>99.59947783581781</v>
      </c>
    </row>
    <row r="9" spans="1:11" ht="12.75">
      <c r="A9" s="16">
        <v>1120</v>
      </c>
      <c r="B9" s="17" t="s">
        <v>21</v>
      </c>
      <c r="C9" s="39">
        <v>43765.005</v>
      </c>
      <c r="D9" s="33">
        <v>43474.243</v>
      </c>
      <c r="E9" s="33">
        <f t="shared" si="0"/>
        <v>99.33562900312705</v>
      </c>
      <c r="F9" s="29">
        <f>1161.796+0.414</f>
        <v>1162.21</v>
      </c>
      <c r="G9" s="29">
        <v>1077.342</v>
      </c>
      <c r="H9" s="33">
        <f t="shared" si="1"/>
        <v>92.69770523399387</v>
      </c>
      <c r="I9" s="33">
        <f t="shared" si="3"/>
        <v>44927.215</v>
      </c>
      <c r="J9" s="33">
        <f t="shared" si="4"/>
        <v>44551.585</v>
      </c>
      <c r="K9" s="40">
        <f t="shared" si="2"/>
        <v>99.16391434456821</v>
      </c>
    </row>
    <row r="10" spans="1:11" ht="24">
      <c r="A10" s="16">
        <v>1130</v>
      </c>
      <c r="B10" s="17" t="s">
        <v>22</v>
      </c>
      <c r="C10" s="37">
        <v>72003.195</v>
      </c>
      <c r="D10" s="29">
        <v>71025.662</v>
      </c>
      <c r="E10" s="29">
        <f t="shared" si="0"/>
        <v>98.64237552236396</v>
      </c>
      <c r="F10" s="29">
        <f>22016.518+3.644+2.499+98.688+1.275-1.178-0.05</f>
        <v>22121.396</v>
      </c>
      <c r="G10" s="29">
        <v>21412.584</v>
      </c>
      <c r="H10" s="29">
        <f t="shared" si="1"/>
        <v>96.7958080041603</v>
      </c>
      <c r="I10" s="29">
        <f t="shared" si="3"/>
        <v>94124.59100000001</v>
      </c>
      <c r="J10" s="29">
        <f t="shared" si="4"/>
        <v>92438.246</v>
      </c>
      <c r="K10" s="38">
        <f t="shared" si="2"/>
        <v>98.20839062132019</v>
      </c>
    </row>
    <row r="11" spans="1:11" ht="12.75">
      <c r="A11" s="18"/>
      <c r="B11" s="19" t="s">
        <v>23</v>
      </c>
      <c r="C11" s="39"/>
      <c r="D11" s="33"/>
      <c r="E11" s="33">
        <f t="shared" si="0"/>
        <v>0</v>
      </c>
      <c r="F11" s="29"/>
      <c r="G11" s="29"/>
      <c r="H11" s="33">
        <f t="shared" si="1"/>
        <v>0</v>
      </c>
      <c r="I11" s="33">
        <f t="shared" si="3"/>
        <v>0</v>
      </c>
      <c r="J11" s="33">
        <f t="shared" si="4"/>
        <v>0</v>
      </c>
      <c r="K11" s="40">
        <f t="shared" si="2"/>
        <v>0</v>
      </c>
    </row>
    <row r="12" spans="1:11" ht="12.75">
      <c r="A12" s="18">
        <v>1132</v>
      </c>
      <c r="B12" s="19" t="s">
        <v>24</v>
      </c>
      <c r="C12" s="41">
        <v>16028.73</v>
      </c>
      <c r="D12" s="42">
        <v>16026.146</v>
      </c>
      <c r="E12" s="42">
        <f t="shared" si="0"/>
        <v>99.98387894736514</v>
      </c>
      <c r="F12" s="30">
        <f>3519.274+3.644</f>
        <v>3522.9179999999997</v>
      </c>
      <c r="G12" s="30">
        <v>3371.521</v>
      </c>
      <c r="H12" s="42">
        <f t="shared" si="1"/>
        <v>95.70251138402882</v>
      </c>
      <c r="I12" s="42">
        <f t="shared" si="3"/>
        <v>19551.648</v>
      </c>
      <c r="J12" s="42">
        <f t="shared" si="4"/>
        <v>19397.667</v>
      </c>
      <c r="K12" s="43">
        <f t="shared" si="2"/>
        <v>99.21243979024172</v>
      </c>
    </row>
    <row r="13" spans="1:11" ht="12.75">
      <c r="A13" s="18">
        <v>1133</v>
      </c>
      <c r="B13" s="19" t="s">
        <v>25</v>
      </c>
      <c r="C13" s="41">
        <v>32788.093</v>
      </c>
      <c r="D13" s="42">
        <v>32640.812</v>
      </c>
      <c r="E13" s="42">
        <f t="shared" si="0"/>
        <v>99.55080949660598</v>
      </c>
      <c r="F13" s="30">
        <v>4008.434</v>
      </c>
      <c r="G13" s="30">
        <v>3982.699</v>
      </c>
      <c r="H13" s="42">
        <f t="shared" si="1"/>
        <v>99.35797870190703</v>
      </c>
      <c r="I13" s="42">
        <f t="shared" si="3"/>
        <v>36796.527</v>
      </c>
      <c r="J13" s="42">
        <f t="shared" si="4"/>
        <v>36623.511</v>
      </c>
      <c r="K13" s="43">
        <f t="shared" si="2"/>
        <v>99.52980345128766</v>
      </c>
    </row>
    <row r="14" spans="1:11" ht="12.75">
      <c r="A14" s="16">
        <v>1140</v>
      </c>
      <c r="B14" s="17" t="s">
        <v>26</v>
      </c>
      <c r="C14" s="39">
        <v>763.296</v>
      </c>
      <c r="D14" s="33">
        <v>708.782</v>
      </c>
      <c r="E14" s="33">
        <f t="shared" si="0"/>
        <v>92.85807864838804</v>
      </c>
      <c r="F14" s="29">
        <v>189.358</v>
      </c>
      <c r="G14" s="29">
        <v>166.464</v>
      </c>
      <c r="H14" s="33">
        <f t="shared" si="1"/>
        <v>87.90967373968884</v>
      </c>
      <c r="I14" s="33">
        <f t="shared" si="3"/>
        <v>952.654</v>
      </c>
      <c r="J14" s="33">
        <f t="shared" si="4"/>
        <v>875.2460000000001</v>
      </c>
      <c r="K14" s="40">
        <f t="shared" si="2"/>
        <v>91.87448958383632</v>
      </c>
    </row>
    <row r="15" spans="1:11" ht="24">
      <c r="A15" s="16">
        <v>1160</v>
      </c>
      <c r="B15" s="17" t="s">
        <v>27</v>
      </c>
      <c r="C15" s="44">
        <f>SUM(C17:C22)</f>
        <v>31505.688</v>
      </c>
      <c r="D15" s="31">
        <f>SUM(D17:D22)</f>
        <v>30816.511</v>
      </c>
      <c r="E15" s="31">
        <f t="shared" si="0"/>
        <v>97.8125315022481</v>
      </c>
      <c r="F15" s="31">
        <f>SUM(F17:F22)</f>
        <v>1362.423</v>
      </c>
      <c r="G15" s="31">
        <f>SUM(G17:G22)</f>
        <v>1202.986</v>
      </c>
      <c r="H15" s="31">
        <f t="shared" si="1"/>
        <v>88.29754048485677</v>
      </c>
      <c r="I15" s="31">
        <f t="shared" si="3"/>
        <v>32868.111</v>
      </c>
      <c r="J15" s="31">
        <f t="shared" si="4"/>
        <v>32019.497</v>
      </c>
      <c r="K15" s="45">
        <f t="shared" si="2"/>
        <v>97.41812360314836</v>
      </c>
    </row>
    <row r="16" spans="1:11" ht="12.75">
      <c r="A16" s="18"/>
      <c r="B16" s="20" t="s">
        <v>23</v>
      </c>
      <c r="C16" s="39"/>
      <c r="D16" s="33"/>
      <c r="E16" s="33">
        <f t="shared" si="0"/>
        <v>0</v>
      </c>
      <c r="F16" s="31"/>
      <c r="G16" s="31"/>
      <c r="H16" s="33">
        <f t="shared" si="1"/>
        <v>0</v>
      </c>
      <c r="I16" s="33">
        <f t="shared" si="3"/>
        <v>0</v>
      </c>
      <c r="J16" s="33">
        <f t="shared" si="4"/>
        <v>0</v>
      </c>
      <c r="K16" s="40">
        <f t="shared" si="2"/>
        <v>0</v>
      </c>
    </row>
    <row r="17" spans="1:11" ht="12.75">
      <c r="A17" s="18">
        <v>1161</v>
      </c>
      <c r="B17" s="20" t="s">
        <v>28</v>
      </c>
      <c r="C17" s="41">
        <v>9956.313</v>
      </c>
      <c r="D17" s="42">
        <v>9579.75</v>
      </c>
      <c r="E17" s="42">
        <f t="shared" si="0"/>
        <v>96.21784690778604</v>
      </c>
      <c r="F17" s="32">
        <v>383.278</v>
      </c>
      <c r="G17" s="32">
        <v>313.694</v>
      </c>
      <c r="H17" s="42">
        <f t="shared" si="1"/>
        <v>81.8450315436837</v>
      </c>
      <c r="I17" s="42">
        <f t="shared" si="3"/>
        <v>10339.591</v>
      </c>
      <c r="J17" s="42">
        <f t="shared" si="4"/>
        <v>9893.444</v>
      </c>
      <c r="K17" s="43">
        <f t="shared" si="2"/>
        <v>95.68506143037959</v>
      </c>
    </row>
    <row r="18" spans="1:11" ht="24">
      <c r="A18" s="18">
        <v>1162</v>
      </c>
      <c r="B18" s="20" t="s">
        <v>29</v>
      </c>
      <c r="C18" s="41">
        <v>10219.753</v>
      </c>
      <c r="D18" s="42">
        <v>10049.087</v>
      </c>
      <c r="E18" s="42">
        <f t="shared" si="0"/>
        <v>98.33003791774614</v>
      </c>
      <c r="F18" s="30">
        <v>273.127</v>
      </c>
      <c r="G18" s="30">
        <v>240.806</v>
      </c>
      <c r="H18" s="42">
        <f t="shared" si="1"/>
        <v>88.16631091030912</v>
      </c>
      <c r="I18" s="42">
        <f t="shared" si="3"/>
        <v>10492.880000000001</v>
      </c>
      <c r="J18" s="42">
        <f t="shared" si="4"/>
        <v>10289.893</v>
      </c>
      <c r="K18" s="43">
        <f t="shared" si="2"/>
        <v>98.06547868649979</v>
      </c>
    </row>
    <row r="19" spans="1:11" ht="12.75">
      <c r="A19" s="18">
        <v>1163</v>
      </c>
      <c r="B19" s="20" t="s">
        <v>30</v>
      </c>
      <c r="C19" s="41">
        <v>6738.705</v>
      </c>
      <c r="D19" s="42">
        <v>6631.206</v>
      </c>
      <c r="E19" s="42">
        <f t="shared" si="0"/>
        <v>98.40475284197781</v>
      </c>
      <c r="F19" s="30">
        <v>620.006</v>
      </c>
      <c r="G19" s="30">
        <v>575.708</v>
      </c>
      <c r="H19" s="42">
        <f t="shared" si="1"/>
        <v>92.85523043325387</v>
      </c>
      <c r="I19" s="42">
        <f t="shared" si="3"/>
        <v>7358.711</v>
      </c>
      <c r="J19" s="42">
        <f t="shared" si="4"/>
        <v>7206.914</v>
      </c>
      <c r="K19" s="43">
        <f t="shared" si="2"/>
        <v>97.93717948700525</v>
      </c>
    </row>
    <row r="20" spans="1:11" ht="12.75">
      <c r="A20" s="18">
        <v>1164</v>
      </c>
      <c r="B20" s="20" t="s">
        <v>31</v>
      </c>
      <c r="C20" s="41">
        <v>821.586</v>
      </c>
      <c r="D20" s="42">
        <v>799.082</v>
      </c>
      <c r="E20" s="42">
        <f t="shared" si="0"/>
        <v>97.260907561716</v>
      </c>
      <c r="F20" s="30">
        <f>16.306-0.208</f>
        <v>16.098000000000003</v>
      </c>
      <c r="G20" s="30">
        <v>12.494</v>
      </c>
      <c r="H20" s="42">
        <f t="shared" si="1"/>
        <v>77.61212572990432</v>
      </c>
      <c r="I20" s="42">
        <f t="shared" si="3"/>
        <v>837.684</v>
      </c>
      <c r="J20" s="42">
        <f t="shared" si="4"/>
        <v>811.576</v>
      </c>
      <c r="K20" s="43">
        <f t="shared" si="2"/>
        <v>96.88331160676341</v>
      </c>
    </row>
    <row r="21" spans="1:11" ht="11.25" customHeight="1">
      <c r="A21" s="18">
        <v>1165</v>
      </c>
      <c r="B21" s="20" t="s">
        <v>32</v>
      </c>
      <c r="C21" s="41">
        <v>786.035</v>
      </c>
      <c r="D21" s="42">
        <v>774.169</v>
      </c>
      <c r="E21" s="42">
        <f t="shared" si="0"/>
        <v>98.49039801026672</v>
      </c>
      <c r="F21" s="30">
        <f>58.25+0.208</f>
        <v>58.458</v>
      </c>
      <c r="G21" s="30">
        <v>52.681</v>
      </c>
      <c r="H21" s="42">
        <f t="shared" si="1"/>
        <v>90.11769133394915</v>
      </c>
      <c r="I21" s="42">
        <f t="shared" si="3"/>
        <v>844.4929999999999</v>
      </c>
      <c r="J21" s="42">
        <f t="shared" si="4"/>
        <v>826.85</v>
      </c>
      <c r="K21" s="43">
        <f t="shared" si="2"/>
        <v>97.91081749641502</v>
      </c>
    </row>
    <row r="22" spans="1:11" ht="12.75">
      <c r="A22" s="18">
        <v>1166</v>
      </c>
      <c r="B22" s="20" t="s">
        <v>33</v>
      </c>
      <c r="C22" s="41">
        <v>2983.296</v>
      </c>
      <c r="D22" s="42">
        <v>2983.217</v>
      </c>
      <c r="E22" s="42">
        <f t="shared" si="0"/>
        <v>99.99735192216932</v>
      </c>
      <c r="F22" s="29">
        <v>11.456</v>
      </c>
      <c r="G22" s="29">
        <v>7.603</v>
      </c>
      <c r="H22" s="42">
        <f t="shared" si="1"/>
        <v>66.36696927374301</v>
      </c>
      <c r="I22" s="42">
        <f t="shared" si="3"/>
        <v>2994.752</v>
      </c>
      <c r="J22" s="42">
        <f t="shared" si="4"/>
        <v>2990.82</v>
      </c>
      <c r="K22" s="43">
        <f t="shared" si="2"/>
        <v>99.86870365225569</v>
      </c>
    </row>
    <row r="23" spans="1:11" ht="24">
      <c r="A23" s="16">
        <v>1170</v>
      </c>
      <c r="B23" s="17" t="s">
        <v>34</v>
      </c>
      <c r="C23" s="39">
        <v>12588.093</v>
      </c>
      <c r="D23" s="33">
        <v>12501.47</v>
      </c>
      <c r="E23" s="33">
        <f t="shared" si="0"/>
        <v>99.31186558599462</v>
      </c>
      <c r="F23" s="29">
        <v>2046.674</v>
      </c>
      <c r="G23" s="29">
        <v>1739.948</v>
      </c>
      <c r="H23" s="33">
        <f t="shared" si="1"/>
        <v>85.0134413199171</v>
      </c>
      <c r="I23" s="33">
        <f t="shared" si="3"/>
        <v>14634.767</v>
      </c>
      <c r="J23" s="33">
        <f t="shared" si="4"/>
        <v>14241.418</v>
      </c>
      <c r="K23" s="40">
        <f t="shared" si="2"/>
        <v>97.31222915950762</v>
      </c>
    </row>
    <row r="24" spans="1:11" ht="12.75">
      <c r="A24" s="16">
        <v>1200</v>
      </c>
      <c r="B24" s="17" t="s">
        <v>35</v>
      </c>
      <c r="C24" s="39"/>
      <c r="D24" s="33"/>
      <c r="E24" s="33">
        <f t="shared" si="0"/>
        <v>0</v>
      </c>
      <c r="F24" s="33"/>
      <c r="G24" s="33"/>
      <c r="H24" s="33">
        <f t="shared" si="1"/>
        <v>0</v>
      </c>
      <c r="I24" s="33">
        <f t="shared" si="3"/>
        <v>0</v>
      </c>
      <c r="J24" s="33">
        <f t="shared" si="4"/>
        <v>0</v>
      </c>
      <c r="K24" s="40">
        <f t="shared" si="2"/>
        <v>0</v>
      </c>
    </row>
    <row r="25" spans="1:11" ht="24">
      <c r="A25" s="16">
        <v>1300</v>
      </c>
      <c r="B25" s="17" t="s">
        <v>36</v>
      </c>
      <c r="C25" s="39">
        <f>+C26+C27+C28</f>
        <v>431717.62100000004</v>
      </c>
      <c r="D25" s="33">
        <f>+D26+D27+D28</f>
        <v>393573.62</v>
      </c>
      <c r="E25" s="33">
        <f t="shared" si="0"/>
        <v>91.16459483130525</v>
      </c>
      <c r="F25" s="33">
        <f>+F26+F27+F28</f>
        <v>126697.38338999999</v>
      </c>
      <c r="G25" s="33">
        <f>+G26+G27+G28</f>
        <v>126690.44399999999</v>
      </c>
      <c r="H25" s="33">
        <f t="shared" si="1"/>
        <v>99.99452286241885</v>
      </c>
      <c r="I25" s="33">
        <f t="shared" si="3"/>
        <v>558415.00439</v>
      </c>
      <c r="J25" s="33">
        <f t="shared" si="4"/>
        <v>520264.064</v>
      </c>
      <c r="K25" s="40">
        <f t="shared" si="2"/>
        <v>93.16799511294019</v>
      </c>
    </row>
    <row r="26" spans="1:11" ht="12.75">
      <c r="A26" s="16">
        <v>1310</v>
      </c>
      <c r="B26" s="17" t="s">
        <v>37</v>
      </c>
      <c r="C26" s="39">
        <v>28851.722</v>
      </c>
      <c r="D26" s="33">
        <v>28231.577</v>
      </c>
      <c r="E26" s="33">
        <f t="shared" si="0"/>
        <v>97.85057890132173</v>
      </c>
      <c r="F26" s="33">
        <v>60497.251370000005</v>
      </c>
      <c r="G26" s="33">
        <v>60493.373</v>
      </c>
      <c r="H26" s="33">
        <f t="shared" si="1"/>
        <v>99.99358917981863</v>
      </c>
      <c r="I26" s="33">
        <f t="shared" si="3"/>
        <v>89348.97337</v>
      </c>
      <c r="J26" s="33">
        <f t="shared" si="4"/>
        <v>88724.95</v>
      </c>
      <c r="K26" s="40">
        <f t="shared" si="2"/>
        <v>99.3015886512586</v>
      </c>
    </row>
    <row r="27" spans="1:11" ht="24">
      <c r="A27" s="16">
        <v>1320</v>
      </c>
      <c r="B27" s="17" t="s">
        <v>38</v>
      </c>
      <c r="C27" s="39">
        <v>349766.155</v>
      </c>
      <c r="D27" s="33">
        <v>320837.084</v>
      </c>
      <c r="E27" s="33">
        <f t="shared" si="0"/>
        <v>91.72902506819162</v>
      </c>
      <c r="F27" s="33">
        <v>66167.98902</v>
      </c>
      <c r="G27" s="33">
        <v>66167.989</v>
      </c>
      <c r="H27" s="33">
        <f t="shared" si="1"/>
        <v>99.99999996977391</v>
      </c>
      <c r="I27" s="33">
        <f t="shared" si="3"/>
        <v>415934.14402</v>
      </c>
      <c r="J27" s="33">
        <f t="shared" si="4"/>
        <v>387005.073</v>
      </c>
      <c r="K27" s="40">
        <f t="shared" si="2"/>
        <v>93.0447953273562</v>
      </c>
    </row>
    <row r="28" spans="1:11" ht="12.75">
      <c r="A28" s="16">
        <v>1340</v>
      </c>
      <c r="B28" s="17" t="s">
        <v>39</v>
      </c>
      <c r="C28" s="39">
        <v>53099.744</v>
      </c>
      <c r="D28" s="33">
        <v>44504.959</v>
      </c>
      <c r="E28" s="33">
        <f t="shared" si="0"/>
        <v>83.81388618370741</v>
      </c>
      <c r="F28" s="29">
        <v>32.143</v>
      </c>
      <c r="G28" s="29">
        <v>29.082</v>
      </c>
      <c r="H28" s="33">
        <f t="shared" si="1"/>
        <v>90.47693121363906</v>
      </c>
      <c r="I28" s="33">
        <f t="shared" si="3"/>
        <v>53131.886999999995</v>
      </c>
      <c r="J28" s="33">
        <f t="shared" si="4"/>
        <v>44534.041000000005</v>
      </c>
      <c r="K28" s="40">
        <f t="shared" si="2"/>
        <v>83.81791710126917</v>
      </c>
    </row>
    <row r="29" spans="1:11" s="15" customFormat="1" ht="12.75">
      <c r="A29" s="21">
        <v>2000</v>
      </c>
      <c r="B29" s="22" t="s">
        <v>40</v>
      </c>
      <c r="C29" s="46">
        <f>+C30+C35+C36</f>
        <v>57024.1652</v>
      </c>
      <c r="D29" s="47">
        <f>+D30+D35+D36</f>
        <v>54383.69</v>
      </c>
      <c r="E29" s="47">
        <f t="shared" si="0"/>
        <v>95.36955045156891</v>
      </c>
      <c r="F29" s="47">
        <f>+F30+F35+F36</f>
        <v>55408.335999999996</v>
      </c>
      <c r="G29" s="47">
        <f>+G30+G35+G36</f>
        <v>39274.681</v>
      </c>
      <c r="H29" s="47">
        <f t="shared" si="1"/>
        <v>70.88226038767885</v>
      </c>
      <c r="I29" s="47">
        <f t="shared" si="3"/>
        <v>112432.5012</v>
      </c>
      <c r="J29" s="47">
        <f t="shared" si="4"/>
        <v>93658.371</v>
      </c>
      <c r="K29" s="48">
        <f t="shared" si="2"/>
        <v>83.30186556411857</v>
      </c>
    </row>
    <row r="30" spans="1:11" s="15" customFormat="1" ht="12.75">
      <c r="A30" s="21">
        <v>2100</v>
      </c>
      <c r="B30" s="22" t="s">
        <v>41</v>
      </c>
      <c r="C30" s="46">
        <f>SUM(C31:C34)</f>
        <v>21118.865199999997</v>
      </c>
      <c r="D30" s="47">
        <f>SUM(D31:D34)</f>
        <v>20524.981</v>
      </c>
      <c r="E30" s="47">
        <f t="shared" si="0"/>
        <v>97.1878971981885</v>
      </c>
      <c r="F30" s="47">
        <f>SUM(F31:F34)</f>
        <v>19715.191</v>
      </c>
      <c r="G30" s="47">
        <f>SUM(G31:G34)</f>
        <v>19054.48</v>
      </c>
      <c r="H30" s="47">
        <f t="shared" si="1"/>
        <v>96.64872128299442</v>
      </c>
      <c r="I30" s="47">
        <f t="shared" si="3"/>
        <v>40834.05619999999</v>
      </c>
      <c r="J30" s="47">
        <f t="shared" si="4"/>
        <v>39579.460999999996</v>
      </c>
      <c r="K30" s="48">
        <f t="shared" si="2"/>
        <v>96.92757634986064</v>
      </c>
    </row>
    <row r="31" spans="1:11" ht="12.75">
      <c r="A31" s="16">
        <v>2110</v>
      </c>
      <c r="B31" s="17" t="s">
        <v>42</v>
      </c>
      <c r="C31" s="39">
        <v>7083.063</v>
      </c>
      <c r="D31" s="33">
        <v>6853.457</v>
      </c>
      <c r="E31" s="33">
        <f t="shared" si="0"/>
        <v>96.75837981393079</v>
      </c>
      <c r="F31" s="29">
        <f>8123.704-2.56</f>
        <v>8121.143999999999</v>
      </c>
      <c r="G31" s="29">
        <v>7989.749</v>
      </c>
      <c r="H31" s="33">
        <f t="shared" si="1"/>
        <v>98.38206292118451</v>
      </c>
      <c r="I31" s="33">
        <f t="shared" si="3"/>
        <v>15204.206999999999</v>
      </c>
      <c r="J31" s="33">
        <f t="shared" si="4"/>
        <v>14843.206</v>
      </c>
      <c r="K31" s="40">
        <f t="shared" si="2"/>
        <v>97.6256505847362</v>
      </c>
    </row>
    <row r="32" spans="1:11" ht="12.75">
      <c r="A32" s="16">
        <v>2120</v>
      </c>
      <c r="B32" s="17" t="s">
        <v>43</v>
      </c>
      <c r="C32" s="39">
        <v>24</v>
      </c>
      <c r="D32" s="33">
        <v>24</v>
      </c>
      <c r="E32" s="33">
        <f t="shared" si="0"/>
        <v>100</v>
      </c>
      <c r="F32" s="29">
        <v>5856.334</v>
      </c>
      <c r="G32" s="29">
        <v>5420.709</v>
      </c>
      <c r="H32" s="33">
        <f t="shared" si="1"/>
        <v>92.56147275753057</v>
      </c>
      <c r="I32" s="33">
        <f t="shared" si="3"/>
        <v>5880.334</v>
      </c>
      <c r="J32" s="33">
        <f t="shared" si="4"/>
        <v>5444.709</v>
      </c>
      <c r="K32" s="40">
        <f t="shared" si="2"/>
        <v>92.59183236870558</v>
      </c>
    </row>
    <row r="33" spans="1:11" ht="12.75">
      <c r="A33" s="16">
        <v>2130</v>
      </c>
      <c r="B33" s="17" t="s">
        <v>44</v>
      </c>
      <c r="C33" s="39">
        <v>13564.319</v>
      </c>
      <c r="D33" s="33">
        <v>13202.903</v>
      </c>
      <c r="E33" s="33">
        <f t="shared" si="0"/>
        <v>97.33553892384867</v>
      </c>
      <c r="F33" s="29">
        <v>1425.213</v>
      </c>
      <c r="G33" s="29">
        <v>1383.518</v>
      </c>
      <c r="H33" s="33">
        <f t="shared" si="1"/>
        <v>97.07447237711135</v>
      </c>
      <c r="I33" s="33">
        <f t="shared" si="3"/>
        <v>14989.532</v>
      </c>
      <c r="J33" s="33">
        <f t="shared" si="4"/>
        <v>14586.421</v>
      </c>
      <c r="K33" s="40">
        <f t="shared" si="2"/>
        <v>97.31071657207177</v>
      </c>
    </row>
    <row r="34" spans="1:11" ht="12.75">
      <c r="A34" s="16">
        <v>2140</v>
      </c>
      <c r="B34" s="17" t="s">
        <v>45</v>
      </c>
      <c r="C34" s="39">
        <v>447.4832</v>
      </c>
      <c r="D34" s="33">
        <v>444.621</v>
      </c>
      <c r="E34" s="33">
        <f t="shared" si="0"/>
        <v>99.3603782220204</v>
      </c>
      <c r="F34" s="29">
        <v>4312.5</v>
      </c>
      <c r="G34" s="29">
        <v>4260.504</v>
      </c>
      <c r="H34" s="33">
        <f t="shared" si="1"/>
        <v>98.79429565217391</v>
      </c>
      <c r="I34" s="33">
        <f t="shared" si="3"/>
        <v>4759.9832</v>
      </c>
      <c r="J34" s="33">
        <f t="shared" si="4"/>
        <v>4705.125</v>
      </c>
      <c r="K34" s="40">
        <f t="shared" si="2"/>
        <v>98.8475127391206</v>
      </c>
    </row>
    <row r="35" spans="1:11" s="7" customFormat="1" ht="24">
      <c r="A35" s="16">
        <v>2300</v>
      </c>
      <c r="B35" s="17" t="s">
        <v>46</v>
      </c>
      <c r="C35" s="39">
        <v>10.695</v>
      </c>
      <c r="D35" s="33">
        <v>10.635</v>
      </c>
      <c r="E35" s="33">
        <f t="shared" si="0"/>
        <v>99.4389901823282</v>
      </c>
      <c r="F35" s="29"/>
      <c r="G35" s="29"/>
      <c r="H35" s="33">
        <f t="shared" si="1"/>
        <v>0</v>
      </c>
      <c r="I35" s="33">
        <f t="shared" si="3"/>
        <v>10.695</v>
      </c>
      <c r="J35" s="33">
        <f t="shared" si="4"/>
        <v>10.635</v>
      </c>
      <c r="K35" s="40">
        <f t="shared" si="2"/>
        <v>99.4389901823282</v>
      </c>
    </row>
    <row r="36" spans="1:11" s="7" customFormat="1" ht="12.75">
      <c r="A36" s="16">
        <v>2400</v>
      </c>
      <c r="B36" s="17" t="s">
        <v>47</v>
      </c>
      <c r="C36" s="39">
        <v>35894.605</v>
      </c>
      <c r="D36" s="33">
        <v>33848.074</v>
      </c>
      <c r="E36" s="33">
        <f t="shared" si="0"/>
        <v>94.29849973275928</v>
      </c>
      <c r="F36" s="33">
        <v>35693.145</v>
      </c>
      <c r="G36" s="33">
        <v>20220.201</v>
      </c>
      <c r="H36" s="33">
        <f t="shared" si="1"/>
        <v>56.65009625797895</v>
      </c>
      <c r="I36" s="33">
        <f t="shared" si="3"/>
        <v>71587.75</v>
      </c>
      <c r="J36" s="33">
        <f t="shared" si="4"/>
        <v>54068.275</v>
      </c>
      <c r="K36" s="40">
        <f t="shared" si="2"/>
        <v>75.52727247329327</v>
      </c>
    </row>
    <row r="37" spans="1:11" s="15" customFormat="1" ht="12.75">
      <c r="A37" s="21">
        <v>3000</v>
      </c>
      <c r="B37" s="22" t="s">
        <v>48</v>
      </c>
      <c r="C37" s="46">
        <v>1852.965</v>
      </c>
      <c r="D37" s="47"/>
      <c r="E37" s="47">
        <f t="shared" si="0"/>
        <v>0</v>
      </c>
      <c r="F37" s="47"/>
      <c r="G37" s="47"/>
      <c r="H37" s="47">
        <f t="shared" si="1"/>
        <v>0</v>
      </c>
      <c r="I37" s="47">
        <f t="shared" si="3"/>
        <v>1852.965</v>
      </c>
      <c r="J37" s="47">
        <f t="shared" si="4"/>
        <v>0</v>
      </c>
      <c r="K37" s="48">
        <f t="shared" si="2"/>
        <v>0</v>
      </c>
    </row>
    <row r="38" spans="1:11" ht="24">
      <c r="A38" s="16">
        <v>4000</v>
      </c>
      <c r="B38" s="17" t="s">
        <v>49</v>
      </c>
      <c r="C38" s="49">
        <v>940</v>
      </c>
      <c r="D38" s="34">
        <v>940</v>
      </c>
      <c r="E38" s="34">
        <f t="shared" si="0"/>
        <v>100</v>
      </c>
      <c r="F38" s="34">
        <v>-18</v>
      </c>
      <c r="G38" s="34">
        <v>10.068</v>
      </c>
      <c r="H38" s="34">
        <f t="shared" si="1"/>
        <v>-55.93333333333334</v>
      </c>
      <c r="I38" s="34">
        <f t="shared" si="3"/>
        <v>922</v>
      </c>
      <c r="J38" s="34">
        <f t="shared" si="4"/>
        <v>950.068</v>
      </c>
      <c r="K38" s="50">
        <f t="shared" si="2"/>
        <v>103.04425162689806</v>
      </c>
    </row>
    <row r="39" spans="1:11" s="15" customFormat="1" ht="12.75">
      <c r="A39" s="23">
        <v>900202</v>
      </c>
      <c r="B39" s="24" t="s">
        <v>50</v>
      </c>
      <c r="C39" s="25">
        <f>C6+C29+C37+C38</f>
        <v>770336.6542000001</v>
      </c>
      <c r="D39" s="25">
        <f>D6+D29+D37+D38</f>
        <v>725303.733</v>
      </c>
      <c r="E39" s="25">
        <f t="shared" si="0"/>
        <v>94.15412456950175</v>
      </c>
      <c r="F39" s="25">
        <f>F6+F29+F37+F38</f>
        <v>212143.49238999997</v>
      </c>
      <c r="G39" s="25">
        <f>G6+G29+G37+G38</f>
        <v>194559.06499999997</v>
      </c>
      <c r="H39" s="25">
        <f t="shared" si="1"/>
        <v>91.71106914857742</v>
      </c>
      <c r="I39" s="25">
        <f t="shared" si="3"/>
        <v>982480.14659</v>
      </c>
      <c r="J39" s="25">
        <f t="shared" si="4"/>
        <v>919862.798</v>
      </c>
      <c r="K39" s="25">
        <f t="shared" si="2"/>
        <v>93.62660418051878</v>
      </c>
    </row>
    <row r="40" spans="1:11" ht="24">
      <c r="A40" s="26">
        <v>900300</v>
      </c>
      <c r="B40" s="27" t="s">
        <v>9</v>
      </c>
      <c r="C40" s="27" t="e">
        <f>+#REF!</f>
        <v>#REF!</v>
      </c>
      <c r="D40" s="27" t="e">
        <f>+#REF!</f>
        <v>#REF!</v>
      </c>
      <c r="E40" s="27"/>
      <c r="F40" s="27" t="e">
        <f>+#REF!</f>
        <v>#REF!</v>
      </c>
      <c r="G40" s="27" t="e">
        <f>+#REF!</f>
        <v>#REF!</v>
      </c>
      <c r="H40" s="27"/>
      <c r="I40" s="27" t="e">
        <f t="shared" si="3"/>
        <v>#REF!</v>
      </c>
      <c r="J40" s="27" t="e">
        <f t="shared" si="4"/>
        <v>#REF!</v>
      </c>
      <c r="K40" s="27"/>
    </row>
    <row r="41" spans="3:10" ht="12.75" outlineLevel="1">
      <c r="C41" t="e">
        <f>+#REF!</f>
        <v>#REF!</v>
      </c>
      <c r="D41" t="e">
        <f>+#REF!</f>
        <v>#REF!</v>
      </c>
      <c r="F41" t="e">
        <f>+#REF!</f>
        <v>#REF!</v>
      </c>
      <c r="G41" t="e">
        <f>+#REF!</f>
        <v>#REF!</v>
      </c>
      <c r="I41" t="e">
        <f>+#REF!</f>
        <v>#REF!</v>
      </c>
      <c r="J41" t="e">
        <f>+#REF!</f>
        <v>#REF!</v>
      </c>
    </row>
    <row r="42" spans="3:10" ht="12.75" outlineLevel="1">
      <c r="C42" s="3" t="e">
        <f>+C41-C39</f>
        <v>#REF!</v>
      </c>
      <c r="D42" s="3" t="e">
        <f>+D41-D39</f>
        <v>#REF!</v>
      </c>
      <c r="F42" s="3" t="e">
        <f>+F41-F39</f>
        <v>#REF!</v>
      </c>
      <c r="G42" s="3" t="e">
        <f>+G41-G39</f>
        <v>#REF!</v>
      </c>
      <c r="I42" s="3" t="e">
        <f>+I41-I39</f>
        <v>#REF!</v>
      </c>
      <c r="J42" s="3" t="e">
        <f>+J41-J39</f>
        <v>#REF!</v>
      </c>
    </row>
  </sheetData>
  <mergeCells count="6">
    <mergeCell ref="C3:E3"/>
    <mergeCell ref="F3:H3"/>
    <mergeCell ref="I3:K3"/>
    <mergeCell ref="A1:K1"/>
    <mergeCell ref="A3:A4"/>
    <mergeCell ref="B3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Perova</dc:creator>
  <cp:keywords/>
  <dc:description/>
  <cp:lastModifiedBy>user</cp:lastModifiedBy>
  <cp:lastPrinted>2013-08-19T07:23:36Z</cp:lastPrinted>
  <dcterms:created xsi:type="dcterms:W3CDTF">2003-02-25T12:47:02Z</dcterms:created>
  <dcterms:modified xsi:type="dcterms:W3CDTF">2013-08-22T09:46:48Z</dcterms:modified>
  <cp:category/>
  <cp:version/>
  <cp:contentType/>
  <cp:contentStatus/>
</cp:coreProperties>
</file>