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(вода)'!$A$1:$J$61</definedName>
    <definedName name="_xlnm.Print_Area" localSheetId="1">'додаток 63 ЦВ (водовідведення)'!$A$1:$J$61</definedName>
  </definedNames>
  <calcPr fullCalcOnLoad="1"/>
</workbook>
</file>

<file path=xl/sharedStrings.xml><?xml version="1.0" encoding="utf-8"?>
<sst xmlns="http://schemas.openxmlformats.org/spreadsheetml/2006/main" count="223" uniqueCount="101">
  <si>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</si>
  <si>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</si>
  <si>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</si>
  <si>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</si>
  <si>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</si>
  <si>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</si>
  <si>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</si>
  <si>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</si>
  <si>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</si>
  <si>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</si>
  <si>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</si>
  <si>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</si>
  <si>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</si>
  <si>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</si>
  <si>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</si>
  <si>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</si>
  <si>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</si>
  <si>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</si>
  <si>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</si>
  <si>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</si>
  <si>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</si>
  <si>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</si>
  <si>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</si>
  <si>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</si>
  <si>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</si>
  <si>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</si>
  <si>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</si>
  <si>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</si>
  <si>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</si>
  <si>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</si>
  <si>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</si>
  <si>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</si>
  <si>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</si>
  <si>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</si>
  <si>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</si>
  <si>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</si>
  <si>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</si>
  <si>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</si>
  <si>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</si>
  <si>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</si>
  <si>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</si>
  <si>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</si>
  <si>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</si>
  <si>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</si>
  <si>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</si>
  <si>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</si>
  <si>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</si>
  <si>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</si>
  <si>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</si>
  <si>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</si>
  <si>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</si>
  <si>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</si>
  <si>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</si>
  <si>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</si>
  <si>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</si>
  <si>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</si>
  <si>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</si>
  <si>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</si>
  <si>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</si>
  <si>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</si>
  <si>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</si>
  <si>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</si>
  <si>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</si>
  <si>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</si>
  <si>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</si>
  <si>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</si>
  <si>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</si>
  <si>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</si>
  <si>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</si>
  <si>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</si>
  <si>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</si>
  <si>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</si>
  <si>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</si>
  <si>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</si>
  <si>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</si>
  <si>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</si>
  <si>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</si>
  <si>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</si>
  <si>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</si>
  <si>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</si>
  <si>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</si>
  <si>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Головний бухгалтер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</si>
  <si>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</si>
  <si>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</si>
  <si>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</si>
  <si>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</si>
  <si>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</si>
  <si>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</si>
  <si>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</si>
  <si>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</si>
  <si>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 xml:space="preserve">План </t>
    </r>
    <r>
      <rPr>
        <sz val="18"/>
        <rFont val="Times New Roman"/>
        <family val="1"/>
      </rPr>
      <t>*</t>
    </r>
  </si>
  <si>
    <t>Головний економіст</t>
  </si>
  <si>
    <t>О.В.Калитка</t>
  </si>
  <si>
    <t>(додаток 63 до Постанови НКРЕКП від 16.06.2016р. № 1141 (у редакції Постанови НКРЕКП від 16.12.2020 р. № 2499)</t>
  </si>
  <si>
    <t>за 1 квартал 2021 року</t>
  </si>
  <si>
    <t>1 квартал 2021 року</t>
  </si>
  <si>
    <t>12</t>
  </si>
  <si>
    <t>Коригування витрат відповідно до рішення Луганського окружного адмінистративного суду від 18 грудня 2019 року по справі № 360/428/19</t>
  </si>
  <si>
    <r>
      <t xml:space="preserve">*Примітка. Дія тарифу з 01.01.2021 </t>
    </r>
    <r>
      <rPr>
        <sz val="18"/>
        <rFont val="Times New Roman"/>
        <family val="1"/>
      </rPr>
      <t>(Постанова НКРЕКП № 2499 від 16.12.2020)</t>
    </r>
  </si>
  <si>
    <t>Генеральний директор</t>
  </si>
  <si>
    <t>Ю.В.Явтушенко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</si>
</sst>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  <numFmt numFmtId="171" formatCode="#,##0.00000"/>
  </numFmts>
  <fonts count="76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6" xfId="0" applyNumberFormat="1" applyFont="1" applyFill="1" applyBorder="1" applyAlignment="1">
      <alignment wrapText="1"/>
    </xf>
    <xf numFmtId="164" fontId="3" fillId="33" borderId="27" xfId="0" applyNumberFormat="1" applyFont="1" applyFill="1" applyBorder="1" applyAlignment="1">
      <alignment wrapText="1"/>
    </xf>
    <xf numFmtId="165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0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0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1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0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0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3" fontId="10" fillId="33" borderId="17" xfId="52" applyNumberFormat="1" applyFont="1" applyFill="1" applyBorder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0" borderId="0" xfId="52" applyFont="1" applyFill="1" applyAlignment="1">
      <alignment wrapText="1"/>
      <protection/>
    </xf>
    <xf numFmtId="0" fontId="70" fillId="33" borderId="0" xfId="55" applyFont="1" applyFill="1" applyBorder="1" applyAlignment="1">
      <alignment vertical="center" wrapText="1"/>
      <protection/>
    </xf>
    <xf numFmtId="0" fontId="71" fillId="0" borderId="0" xfId="52" applyFont="1" applyAlignment="1">
      <alignment horizontal="center" vertical="center" wrapText="1"/>
      <protection/>
    </xf>
    <xf numFmtId="0" fontId="71" fillId="0" borderId="0" xfId="52" applyFont="1" applyAlignment="1">
      <alignment horizontal="center" wrapText="1"/>
      <protection/>
    </xf>
    <xf numFmtId="164" fontId="71" fillId="0" borderId="0" xfId="52" applyNumberFormat="1" applyFont="1" applyAlignment="1">
      <alignment wrapText="1"/>
      <protection/>
    </xf>
    <xf numFmtId="0" fontId="71" fillId="0" borderId="0" xfId="52" applyFont="1" applyAlignment="1">
      <alignment wrapText="1"/>
      <protection/>
    </xf>
    <xf numFmtId="0" fontId="72" fillId="33" borderId="0" xfId="53" applyFont="1" applyFill="1" applyAlignment="1">
      <alignment wrapText="1"/>
      <protection/>
    </xf>
    <xf numFmtId="0" fontId="73" fillId="0" borderId="0" xfId="52" applyFont="1" applyAlignment="1">
      <alignment wrapText="1"/>
      <protection/>
    </xf>
    <xf numFmtId="164" fontId="74" fillId="0" borderId="0" xfId="52" applyNumberFormat="1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34" xfId="52" applyNumberFormat="1" applyFont="1" applyFill="1" applyBorder="1" applyAlignment="1">
      <alignment wrapText="1"/>
      <protection/>
    </xf>
    <xf numFmtId="3" fontId="3" fillId="33" borderId="32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0" fontId="18" fillId="34" borderId="35" xfId="52" applyFont="1" applyFill="1" applyBorder="1" applyAlignment="1">
      <alignment horizont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20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164" fontId="17" fillId="34" borderId="39" xfId="0" applyNumberFormat="1" applyFont="1" applyFill="1" applyBorder="1" applyAlignment="1">
      <alignment wrapText="1"/>
    </xf>
    <xf numFmtId="165" fontId="17" fillId="34" borderId="40" xfId="0" applyNumberFormat="1" applyFont="1" applyFill="1" applyBorder="1" applyAlignment="1">
      <alignment wrapText="1"/>
    </xf>
    <xf numFmtId="164" fontId="17" fillId="34" borderId="35" xfId="0" applyNumberFormat="1" applyFont="1" applyFill="1" applyBorder="1" applyAlignment="1">
      <alignment wrapText="1"/>
    </xf>
    <xf numFmtId="165" fontId="17" fillId="34" borderId="36" xfId="0" applyNumberFormat="1" applyFont="1" applyFill="1" applyBorder="1" applyAlignment="1">
      <alignment wrapText="1"/>
    </xf>
    <xf numFmtId="164" fontId="18" fillId="34" borderId="35" xfId="0" applyNumberFormat="1" applyFont="1" applyFill="1" applyBorder="1" applyAlignment="1">
      <alignment wrapText="1"/>
    </xf>
    <xf numFmtId="165" fontId="18" fillId="34" borderId="36" xfId="0" applyNumberFormat="1" applyFont="1" applyFill="1" applyBorder="1" applyAlignment="1">
      <alignment wrapText="1"/>
    </xf>
    <xf numFmtId="3" fontId="18" fillId="34" borderId="35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169" fontId="18" fillId="34" borderId="35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4" fontId="17" fillId="34" borderId="35" xfId="52" applyNumberFormat="1" applyFont="1" applyFill="1" applyBorder="1" applyAlignment="1">
      <alignment wrapText="1"/>
      <protection/>
    </xf>
    <xf numFmtId="165" fontId="17" fillId="34" borderId="36" xfId="52" applyNumberFormat="1" applyFont="1" applyFill="1" applyBorder="1" applyAlignment="1">
      <alignment wrapText="1"/>
      <protection/>
    </xf>
    <xf numFmtId="164" fontId="18" fillId="34" borderId="35" xfId="52" applyNumberFormat="1" applyFont="1" applyFill="1" applyBorder="1" applyAlignment="1">
      <alignment wrapText="1"/>
      <protection/>
    </xf>
    <xf numFmtId="3" fontId="18" fillId="34" borderId="35" xfId="52" applyNumberFormat="1" applyFont="1" applyFill="1" applyBorder="1" applyAlignment="1">
      <alignment wrapText="1"/>
      <protection/>
    </xf>
    <xf numFmtId="3" fontId="17" fillId="34" borderId="35" xfId="52" applyNumberFormat="1" applyFont="1" applyFill="1" applyBorder="1" applyAlignment="1">
      <alignment wrapText="1"/>
      <protection/>
    </xf>
    <xf numFmtId="3" fontId="17" fillId="34" borderId="36" xfId="0" applyNumberFormat="1" applyFont="1" applyFill="1" applyBorder="1" applyAlignment="1">
      <alignment wrapText="1"/>
    </xf>
    <xf numFmtId="0" fontId="20" fillId="34" borderId="18" xfId="52" applyFont="1" applyFill="1" applyBorder="1" applyAlignment="1">
      <alignment horizontal="center" vertical="center"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4" fontId="17" fillId="34" borderId="27" xfId="0" applyNumberFormat="1" applyFont="1" applyFill="1" applyBorder="1" applyAlignment="1">
      <alignment wrapText="1"/>
    </xf>
    <xf numFmtId="165" fontId="17" fillId="34" borderId="29" xfId="0" applyNumberFormat="1" applyFont="1" applyFill="1" applyBorder="1" applyAlignment="1">
      <alignment wrapText="1"/>
    </xf>
    <xf numFmtId="164" fontId="17" fillId="34" borderId="17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4" fontId="18" fillId="34" borderId="17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7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4" fontId="17" fillId="34" borderId="17" xfId="52" applyNumberFormat="1" applyFont="1" applyFill="1" applyBorder="1" applyAlignment="1">
      <alignment wrapText="1"/>
      <protection/>
    </xf>
    <xf numFmtId="165" fontId="17" fillId="34" borderId="19" xfId="52" applyNumberFormat="1" applyFont="1" applyFill="1" applyBorder="1" applyAlignment="1">
      <alignment wrapText="1"/>
      <protection/>
    </xf>
    <xf numFmtId="164" fontId="18" fillId="34" borderId="17" xfId="52" applyNumberFormat="1" applyFont="1" applyFill="1" applyBorder="1" applyAlignment="1">
      <alignment wrapText="1"/>
      <protection/>
    </xf>
    <xf numFmtId="3" fontId="18" fillId="34" borderId="17" xfId="52" applyNumberFormat="1" applyFont="1" applyFill="1" applyBorder="1" applyAlignment="1">
      <alignment wrapText="1"/>
      <protection/>
    </xf>
    <xf numFmtId="3" fontId="17" fillId="34" borderId="17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165" fontId="71" fillId="0" borderId="0" xfId="52" applyNumberFormat="1" applyFont="1" applyAlignment="1">
      <alignment wrapText="1"/>
      <protection/>
    </xf>
    <xf numFmtId="165" fontId="3" fillId="33" borderId="41" xfId="52" applyNumberFormat="1" applyFont="1" applyFill="1" applyBorder="1" applyAlignment="1">
      <alignment wrapText="1"/>
      <protection/>
    </xf>
    <xf numFmtId="165" fontId="10" fillId="33" borderId="41" xfId="0" applyNumberFormat="1" applyFont="1" applyFill="1" applyBorder="1" applyAlignment="1">
      <alignment wrapText="1"/>
    </xf>
    <xf numFmtId="164" fontId="10" fillId="0" borderId="13" xfId="52" applyNumberFormat="1" applyFont="1" applyFill="1" applyBorder="1" applyAlignment="1">
      <alignment wrapText="1"/>
      <protection/>
    </xf>
    <xf numFmtId="164" fontId="10" fillId="0" borderId="17" xfId="52" applyNumberFormat="1" applyFont="1" applyFill="1" applyBorder="1" applyAlignment="1">
      <alignment wrapText="1"/>
      <protection/>
    </xf>
    <xf numFmtId="165" fontId="10" fillId="0" borderId="30" xfId="0" applyNumberFormat="1" applyFont="1" applyFill="1" applyBorder="1" applyAlignment="1">
      <alignment wrapText="1"/>
    </xf>
    <xf numFmtId="165" fontId="10" fillId="0" borderId="14" xfId="0" applyNumberFormat="1" applyFont="1" applyFill="1" applyBorder="1" applyAlignment="1">
      <alignment wrapText="1"/>
    </xf>
    <xf numFmtId="165" fontId="10" fillId="0" borderId="19" xfId="0" applyNumberFormat="1" applyFont="1" applyFill="1" applyBorder="1" applyAlignment="1">
      <alignment wrapText="1"/>
    </xf>
    <xf numFmtId="3" fontId="10" fillId="0" borderId="30" xfId="0" applyNumberFormat="1" applyFont="1" applyFill="1" applyBorder="1" applyAlignment="1">
      <alignment wrapText="1"/>
    </xf>
    <xf numFmtId="165" fontId="3" fillId="0" borderId="30" xfId="52" applyNumberFormat="1" applyFont="1" applyFill="1" applyBorder="1" applyAlignment="1">
      <alignment wrapText="1"/>
      <protection/>
    </xf>
    <xf numFmtId="165" fontId="3" fillId="0" borderId="14" xfId="52" applyNumberFormat="1" applyFont="1" applyFill="1" applyBorder="1" applyAlignment="1">
      <alignment wrapText="1"/>
      <protection/>
    </xf>
    <xf numFmtId="164" fontId="3" fillId="0" borderId="17" xfId="52" applyNumberFormat="1" applyFont="1" applyFill="1" applyBorder="1" applyAlignment="1">
      <alignment wrapText="1"/>
      <protection/>
    </xf>
    <xf numFmtId="165" fontId="3" fillId="0" borderId="19" xfId="52" applyNumberFormat="1" applyFont="1" applyFill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164" fontId="17" fillId="34" borderId="36" xfId="52" applyNumberFormat="1" applyFont="1" applyFill="1" applyBorder="1" applyAlignment="1">
      <alignment wrapText="1"/>
      <protection/>
    </xf>
    <xf numFmtId="3" fontId="3" fillId="33" borderId="42" xfId="0" applyNumberFormat="1" applyFont="1" applyFill="1" applyBorder="1" applyAlignment="1">
      <alignment wrapText="1"/>
    </xf>
    <xf numFmtId="165" fontId="17" fillId="34" borderId="43" xfId="0" applyNumberFormat="1" applyFont="1" applyFill="1" applyBorder="1" applyAlignment="1">
      <alignment wrapText="1"/>
    </xf>
    <xf numFmtId="3" fontId="3" fillId="33" borderId="43" xfId="0" applyNumberFormat="1" applyFont="1" applyFill="1" applyBorder="1" applyAlignment="1">
      <alignment wrapText="1"/>
    </xf>
    <xf numFmtId="164" fontId="17" fillId="34" borderId="19" xfId="52" applyNumberFormat="1" applyFont="1" applyFill="1" applyBorder="1" applyAlignment="1">
      <alignment wrapText="1"/>
      <protection/>
    </xf>
    <xf numFmtId="164" fontId="18" fillId="34" borderId="19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>
      <alignment wrapText="1"/>
    </xf>
    <xf numFmtId="0" fontId="18" fillId="34" borderId="44" xfId="52" applyFont="1" applyFill="1" applyBorder="1" applyAlignment="1">
      <alignment horizontal="center"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164" fontId="3" fillId="0" borderId="15" xfId="52" applyNumberFormat="1" applyFont="1" applyFill="1" applyBorder="1" applyAlignment="1">
      <alignment horizontal="center" wrapText="1"/>
      <protection/>
    </xf>
    <xf numFmtId="164" fontId="3" fillId="0" borderId="16" xfId="52" applyNumberFormat="1" applyFont="1" applyFill="1" applyBorder="1" applyAlignment="1">
      <alignment horizontal="center" wrapText="1"/>
      <protection/>
    </xf>
    <xf numFmtId="4" fontId="17" fillId="34" borderId="35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165" fontId="75" fillId="0" borderId="13" xfId="52" applyNumberFormat="1" applyFont="1" applyFill="1" applyBorder="1" applyAlignment="1">
      <alignment horizontal="center" wrapText="1"/>
      <protection/>
    </xf>
    <xf numFmtId="165" fontId="75" fillId="0" borderId="14" xfId="52" applyNumberFormat="1" applyFont="1" applyFill="1" applyBorder="1" applyAlignment="1">
      <alignment horizontal="center" wrapText="1"/>
      <protection/>
    </xf>
    <xf numFmtId="164" fontId="3" fillId="0" borderId="33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17" fillId="34" borderId="48" xfId="52" applyFont="1" applyFill="1" applyBorder="1" applyAlignment="1">
      <alignment horizontal="center" wrapText="1"/>
      <protection/>
    </xf>
    <xf numFmtId="0" fontId="17" fillId="34" borderId="49" xfId="52" applyFont="1" applyFill="1" applyBorder="1" applyAlignment="1">
      <alignment horizontal="center" wrapText="1"/>
      <protection/>
    </xf>
    <xf numFmtId="0" fontId="17" fillId="34" borderId="22" xfId="52" applyFont="1" applyFill="1" applyBorder="1" applyAlignment="1">
      <alignment horizontal="center" wrapText="1"/>
      <protection/>
    </xf>
    <xf numFmtId="0" fontId="17" fillId="34" borderId="50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22" fillId="0" borderId="19" xfId="0" applyNumberFormat="1" applyFont="1" applyBorder="1" applyAlignment="1">
      <alignment horizontal="center"/>
    </xf>
    <xf numFmtId="165" fontId="75" fillId="0" borderId="17" xfId="52" applyNumberFormat="1" applyFont="1" applyFill="1" applyBorder="1" applyAlignment="1">
      <alignment horizontal="center" wrapText="1"/>
      <protection/>
    </xf>
    <xf numFmtId="165" fontId="75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53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34" borderId="35" xfId="52" applyNumberFormat="1" applyFont="1" applyFill="1" applyBorder="1" applyAlignment="1">
      <alignment horizontal="center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5" xfId="52" applyNumberFormat="1" applyFont="1" applyFill="1" applyBorder="1" applyAlignment="1">
      <alignment horizontal="center" wrapText="1"/>
      <protection/>
    </xf>
    <xf numFmtId="164" fontId="3" fillId="33" borderId="42" xfId="52" applyNumberFormat="1" applyFont="1" applyFill="1" applyBorder="1" applyAlignment="1">
      <alignment horizontal="center" wrapText="1"/>
      <protection/>
    </xf>
    <xf numFmtId="165" fontId="75" fillId="0" borderId="42" xfId="52" applyNumberFormat="1" applyFont="1" applyFill="1" applyBorder="1" applyAlignment="1">
      <alignment horizontal="center" wrapText="1"/>
      <protection/>
    </xf>
    <xf numFmtId="165" fontId="75" fillId="0" borderId="47" xfId="52" applyNumberFormat="1" applyFont="1" applyFill="1" applyBorder="1" applyAlignment="1">
      <alignment horizontal="center" wrapText="1"/>
      <protection/>
    </xf>
    <xf numFmtId="164" fontId="17" fillId="34" borderId="23" xfId="52" applyNumberFormat="1" applyFont="1" applyFill="1" applyBorder="1" applyAlignment="1">
      <alignment horizontal="center" vertical="center" wrapText="1"/>
      <protection/>
    </xf>
    <xf numFmtId="16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3" xfId="52" applyNumberFormat="1" applyFont="1" applyFill="1" applyBorder="1" applyAlignment="1">
      <alignment horizontal="center" vertical="center" wrapText="1"/>
      <protection/>
    </xf>
    <xf numFmtId="4" fontId="17" fillId="34" borderId="43" xfId="52" applyNumberFormat="1" applyFont="1" applyFill="1" applyBorder="1" applyAlignment="1">
      <alignment horizontal="center" vertical="center" wrapText="1"/>
      <protection/>
    </xf>
    <xf numFmtId="4" fontId="17" fillId="34" borderId="21" xfId="52" applyNumberFormat="1" applyFont="1" applyFill="1" applyBorder="1" applyAlignment="1">
      <alignment horizontal="center" vertical="center" wrapText="1"/>
      <protection/>
    </xf>
    <xf numFmtId="4" fontId="17" fillId="34" borderId="56" xfId="52" applyNumberFormat="1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54" xfId="52" applyFont="1" applyFill="1" applyBorder="1" applyAlignment="1">
      <alignment horizontal="center" vertic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7" xfId="52" applyNumberFormat="1" applyFont="1" applyFill="1" applyBorder="1" applyAlignment="1">
      <alignment horizontal="center" vertical="center" wrapText="1"/>
      <protection/>
    </xf>
    <xf numFmtId="164" fontId="3" fillId="33" borderId="55" xfId="52" applyNumberFormat="1" applyFont="1" applyFill="1" applyBorder="1" applyAlignment="1">
      <alignment horizontal="center" vertical="center" wrapText="1"/>
      <protection/>
    </xf>
    <xf numFmtId="164" fontId="3" fillId="33" borderId="42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165" fontId="75" fillId="33" borderId="10" xfId="52" applyNumberFormat="1" applyFont="1" applyFill="1" applyBorder="1" applyAlignment="1">
      <alignment horizontal="center" vertical="center" wrapText="1"/>
      <protection/>
    </xf>
    <xf numFmtId="165" fontId="75" fillId="33" borderId="47" xfId="52" applyNumberFormat="1" applyFont="1" applyFill="1" applyBorder="1" applyAlignment="1">
      <alignment horizontal="center" vertical="center" wrapText="1"/>
      <protection/>
    </xf>
    <xf numFmtId="165" fontId="75" fillId="33" borderId="42" xfId="52" applyNumberFormat="1" applyFont="1" applyFill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17" fillId="34" borderId="48" xfId="52" applyFont="1" applyFill="1" applyBorder="1" applyAlignment="1">
      <alignment horizontal="center" vertical="center" wrapText="1"/>
      <protection/>
    </xf>
    <xf numFmtId="0" fontId="17" fillId="34" borderId="49" xfId="52" applyFont="1" applyFill="1" applyBorder="1" applyAlignment="1">
      <alignment horizontal="center" vertical="center" wrapText="1"/>
      <protection/>
    </xf>
    <xf numFmtId="0" fontId="17" fillId="34" borderId="22" xfId="52" applyFont="1" applyFill="1" applyBorder="1" applyAlignment="1">
      <alignment horizontal="center" vertical="center" wrapText="1"/>
      <protection/>
    </xf>
    <xf numFmtId="0" fontId="17" fillId="34" borderId="50" xfId="52" applyFont="1" applyFill="1" applyBorder="1" applyAlignment="1">
      <alignment horizontal="center" vertical="center" wrapText="1"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 vertical="center" wrapText="1"/>
      <protection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71" fontId="75" fillId="33" borderId="47" xfId="52" applyNumberFormat="1" applyFont="1" applyFill="1" applyBorder="1" applyAlignment="1">
      <alignment horizontal="center" vertical="center" wrapText="1"/>
      <protection/>
    </xf>
    <xf numFmtId="171" fontId="75" fillId="33" borderId="54" xfId="52" applyNumberFormat="1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164" fontId="3" fillId="0" borderId="59" xfId="52" applyNumberFormat="1" applyFont="1" applyFill="1" applyBorder="1" applyAlignment="1">
      <alignment horizontal="center" vertical="center" wrapText="1"/>
      <protection/>
    </xf>
    <xf numFmtId="164" fontId="3" fillId="0" borderId="60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vertical="center" wrapText="1"/>
      <protection/>
    </xf>
    <xf numFmtId="164" fontId="3" fillId="0" borderId="56" xfId="52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p\SrvDocsUp\Economist\&#1054;&#1041;&#1065;&#1040;&#1071;\2021%20&#1075;&#1086;&#1076;\&#1047;&#1072;&#1090;&#1088;&#1072;&#1090;&#1099;%20&#1062;&#1042;&#1042;%202021\&#1056;&#1040;&#1057;&#1064;&#1048;&#1060;&#1056;&#1054;&#1042;&#1050;&#1040;%20%20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</sheetNames>
    <sheetDataSet>
      <sheetData sheetId="4">
        <row r="9">
          <cell r="C9">
            <v>10756.710000000001</v>
          </cell>
          <cell r="E9">
            <v>11042.818</v>
          </cell>
          <cell r="H9">
            <v>700.842</v>
          </cell>
          <cell r="J9">
            <v>922.288</v>
          </cell>
        </row>
        <row r="10">
          <cell r="H10">
            <v>94.872</v>
          </cell>
          <cell r="J10">
            <v>54.31</v>
          </cell>
        </row>
        <row r="11">
          <cell r="C11">
            <v>174.85399999999998</v>
          </cell>
          <cell r="E11">
            <v>122.368</v>
          </cell>
          <cell r="H11">
            <v>129.75900000000001</v>
          </cell>
          <cell r="J11">
            <v>94.571</v>
          </cell>
        </row>
        <row r="17">
          <cell r="C17">
            <v>3655.932</v>
          </cell>
          <cell r="E17">
            <v>3352.465</v>
          </cell>
          <cell r="H17">
            <v>3799.557</v>
          </cell>
          <cell r="J17">
            <v>3085.966</v>
          </cell>
        </row>
        <row r="18">
          <cell r="C18">
            <v>0</v>
          </cell>
          <cell r="E18">
            <v>89.94900000000001</v>
          </cell>
          <cell r="H18">
            <v>0</v>
          </cell>
          <cell r="J18">
            <v>69.42299999999997</v>
          </cell>
        </row>
        <row r="20">
          <cell r="C20">
            <v>804.305</v>
          </cell>
          <cell r="E20">
            <v>714.76</v>
          </cell>
          <cell r="H20">
            <v>835.902</v>
          </cell>
          <cell r="J20">
            <v>674.641</v>
          </cell>
        </row>
        <row r="21">
          <cell r="C21">
            <v>0</v>
          </cell>
          <cell r="E21">
            <v>14.834</v>
          </cell>
          <cell r="H21">
            <v>0</v>
          </cell>
          <cell r="J21">
            <v>11.067</v>
          </cell>
        </row>
        <row r="22">
          <cell r="C22">
            <v>667.658</v>
          </cell>
          <cell r="E22">
            <v>711.937</v>
          </cell>
          <cell r="H22">
            <v>241.43200000000002</v>
          </cell>
          <cell r="J22">
            <v>410.136</v>
          </cell>
        </row>
        <row r="23">
          <cell r="C23">
            <v>0.5569999999999999</v>
          </cell>
          <cell r="E23">
            <v>0.66</v>
          </cell>
          <cell r="H23">
            <v>1.182</v>
          </cell>
          <cell r="J23">
            <v>0</v>
          </cell>
        </row>
        <row r="28">
          <cell r="C28">
            <v>1795.489</v>
          </cell>
          <cell r="E28">
            <v>1722.129</v>
          </cell>
          <cell r="H28">
            <v>614.838</v>
          </cell>
          <cell r="J28">
            <v>580.6</v>
          </cell>
        </row>
        <row r="29">
          <cell r="C29">
            <v>0</v>
          </cell>
          <cell r="E29">
            <v>49.807</v>
          </cell>
          <cell r="H29">
            <v>0</v>
          </cell>
          <cell r="J29">
            <v>13.383999999999999</v>
          </cell>
        </row>
        <row r="30">
          <cell r="C30">
            <v>395.00800000000004</v>
          </cell>
          <cell r="E30">
            <v>373.933</v>
          </cell>
          <cell r="H30">
            <v>135.264</v>
          </cell>
          <cell r="J30">
            <v>125.959</v>
          </cell>
        </row>
        <row r="31">
          <cell r="C31">
            <v>0</v>
          </cell>
          <cell r="E31">
            <v>9.062</v>
          </cell>
          <cell r="H31">
            <v>0</v>
          </cell>
          <cell r="J31">
            <v>2.1969999999999996</v>
          </cell>
        </row>
        <row r="32">
          <cell r="C32">
            <v>337.649</v>
          </cell>
          <cell r="E32">
            <v>362.204</v>
          </cell>
          <cell r="H32">
            <v>118.63199999999999</v>
          </cell>
          <cell r="J32">
            <v>102.80000000000001</v>
          </cell>
        </row>
        <row r="33">
          <cell r="C33">
            <v>2441.776</v>
          </cell>
          <cell r="E33">
            <v>3833.075</v>
          </cell>
          <cell r="H33">
            <v>355.243</v>
          </cell>
          <cell r="J33">
            <v>482.924</v>
          </cell>
        </row>
        <row r="45">
          <cell r="C45">
            <v>1911.8339999999998</v>
          </cell>
          <cell r="E45">
            <v>2916.054</v>
          </cell>
          <cell r="H45">
            <v>159.46499999999997</v>
          </cell>
          <cell r="J45">
            <v>133.212</v>
          </cell>
        </row>
        <row r="71">
          <cell r="C71">
            <v>850.894</v>
          </cell>
          <cell r="E71">
            <v>650.212</v>
          </cell>
          <cell r="H71">
            <v>307.14300000000003</v>
          </cell>
          <cell r="J71">
            <v>198.934</v>
          </cell>
        </row>
        <row r="72">
          <cell r="C72">
            <v>0</v>
          </cell>
          <cell r="E72">
            <v>18.301000000000002</v>
          </cell>
          <cell r="H72">
            <v>0</v>
          </cell>
          <cell r="J72">
            <v>2.758</v>
          </cell>
        </row>
        <row r="73">
          <cell r="C73">
            <v>187.197</v>
          </cell>
          <cell r="E73">
            <v>143.222</v>
          </cell>
          <cell r="H73">
            <v>67.572</v>
          </cell>
          <cell r="J73">
            <v>43.809</v>
          </cell>
        </row>
        <row r="74">
          <cell r="C74">
            <v>0</v>
          </cell>
          <cell r="E74">
            <v>3.3439999999999994</v>
          </cell>
          <cell r="H74">
            <v>0</v>
          </cell>
          <cell r="J74">
            <v>0.2629999999999999</v>
          </cell>
        </row>
        <row r="75">
          <cell r="C75">
            <v>0.313</v>
          </cell>
          <cell r="E75">
            <v>0.273</v>
          </cell>
          <cell r="H75">
            <v>0.10400000000000001</v>
          </cell>
          <cell r="J75">
            <v>0.09</v>
          </cell>
        </row>
        <row r="76">
          <cell r="C76">
            <v>110.64500000000001</v>
          </cell>
          <cell r="E76">
            <v>122.16</v>
          </cell>
          <cell r="H76">
            <v>36.538000000000004</v>
          </cell>
          <cell r="J76">
            <v>38.78799999999999</v>
          </cell>
        </row>
        <row r="88">
          <cell r="C88">
            <v>0.34</v>
          </cell>
          <cell r="E88">
            <v>0.372</v>
          </cell>
          <cell r="H88">
            <v>0.11399999999999999</v>
          </cell>
          <cell r="J88">
            <v>0.123</v>
          </cell>
        </row>
        <row r="102">
          <cell r="C102">
            <v>639.6320000000001</v>
          </cell>
          <cell r="E102">
            <v>494.978</v>
          </cell>
          <cell r="H102">
            <v>199.09699999999998</v>
          </cell>
          <cell r="J102">
            <v>151.425</v>
          </cell>
        </row>
        <row r="103">
          <cell r="C103">
            <v>0</v>
          </cell>
          <cell r="E103">
            <v>11.158</v>
          </cell>
          <cell r="H103">
            <v>0</v>
          </cell>
          <cell r="J103">
            <v>0.6860000000000008</v>
          </cell>
        </row>
        <row r="104">
          <cell r="C104">
            <v>140.72</v>
          </cell>
          <cell r="E104">
            <v>107.975</v>
          </cell>
          <cell r="H104">
            <v>43.802</v>
          </cell>
          <cell r="J104">
            <v>32.968999999999994</v>
          </cell>
        </row>
        <row r="105">
          <cell r="C105">
            <v>0</v>
          </cell>
          <cell r="E105">
            <v>1.7330000000000005</v>
          </cell>
          <cell r="H105">
            <v>0</v>
          </cell>
          <cell r="J105">
            <v>-0.20799999999999996</v>
          </cell>
        </row>
        <row r="106">
          <cell r="C106">
            <v>1.334</v>
          </cell>
          <cell r="E106">
            <v>1.368</v>
          </cell>
          <cell r="H106">
            <v>0.44399999999999995</v>
          </cell>
          <cell r="J106">
            <v>0.45599999999999996</v>
          </cell>
        </row>
        <row r="107">
          <cell r="C107">
            <v>36.445499999999996</v>
          </cell>
          <cell r="E107">
            <v>102.121</v>
          </cell>
          <cell r="H107">
            <v>12.187999999999999</v>
          </cell>
          <cell r="J107">
            <v>46.773</v>
          </cell>
        </row>
        <row r="131">
          <cell r="C131">
            <v>1347.694</v>
          </cell>
          <cell r="E131">
            <v>935.3202589999999</v>
          </cell>
          <cell r="H131">
            <v>705.1850000000001</v>
          </cell>
          <cell r="J131">
            <v>432.60634899999997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2"/>
  <sheetViews>
    <sheetView view="pageBreakPreview" zoomScale="61" zoomScaleSheetLayoutView="61" workbookViewId="0" topLeftCell="A1">
      <selection activeCell="G54" sqref="G54:H54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6.57421875" style="28" customWidth="1"/>
    <col min="10" max="10" width="14.00390625" style="28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4.5" customHeight="1"/>
    <row r="2" spans="1:11" s="6" customFormat="1" ht="29.25" customHeight="1">
      <c r="A2" s="202" t="s">
        <v>87</v>
      </c>
      <c r="B2" s="202"/>
      <c r="C2" s="202"/>
      <c r="D2" s="202"/>
      <c r="E2" s="202"/>
      <c r="F2" s="202"/>
      <c r="G2" s="202"/>
      <c r="H2" s="202"/>
      <c r="I2" s="202"/>
      <c r="J2" s="202"/>
      <c r="K2" s="108"/>
    </row>
    <row r="3" spans="1:11" s="7" customFormat="1" ht="33.75" customHeight="1">
      <c r="A3" s="185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09"/>
    </row>
    <row r="4" spans="1:12" s="27" customFormat="1" ht="33" customHeight="1">
      <c r="A4" s="214" t="s">
        <v>93</v>
      </c>
      <c r="B4" s="214"/>
      <c r="C4" s="214"/>
      <c r="D4" s="214"/>
      <c r="E4" s="214"/>
      <c r="F4" s="214"/>
      <c r="G4" s="214"/>
      <c r="H4" s="214"/>
      <c r="I4" s="214"/>
      <c r="J4" s="214"/>
      <c r="K4" s="110"/>
      <c r="L4" s="21"/>
    </row>
    <row r="5" spans="1:13" s="8" customFormat="1" ht="23.25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11"/>
      <c r="L5" s="21"/>
      <c r="M5" s="21"/>
    </row>
    <row r="6" spans="1:13" s="8" customFormat="1" ht="36" customHeight="1">
      <c r="A6" s="186" t="s">
        <v>94</v>
      </c>
      <c r="B6" s="186"/>
      <c r="C6" s="186"/>
      <c r="D6" s="186"/>
      <c r="E6" s="186"/>
      <c r="F6" s="186"/>
      <c r="G6" s="186"/>
      <c r="H6" s="186"/>
      <c r="I6" s="186"/>
      <c r="J6" s="186"/>
      <c r="K6" s="111"/>
      <c r="L6" s="21"/>
      <c r="M6" s="21"/>
    </row>
    <row r="7" spans="1:12" s="6" customFormat="1" ht="18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84</v>
      </c>
      <c r="K7" s="108"/>
      <c r="L7" s="21"/>
    </row>
    <row r="8" spans="1:11" s="9" customFormat="1" ht="26.25" customHeight="1">
      <c r="A8" s="187" t="s">
        <v>0</v>
      </c>
      <c r="B8" s="189" t="s">
        <v>1</v>
      </c>
      <c r="C8" s="206" t="s">
        <v>83</v>
      </c>
      <c r="D8" s="207"/>
      <c r="E8" s="218" t="s">
        <v>95</v>
      </c>
      <c r="F8" s="219"/>
      <c r="G8" s="219"/>
      <c r="H8" s="219"/>
      <c r="I8" s="219"/>
      <c r="J8" s="220"/>
      <c r="K8" s="112"/>
    </row>
    <row r="9" spans="1:11" s="9" customFormat="1" ht="39" customHeight="1">
      <c r="A9" s="188"/>
      <c r="B9" s="190"/>
      <c r="C9" s="208"/>
      <c r="D9" s="209"/>
      <c r="E9" s="203" t="s">
        <v>90</v>
      </c>
      <c r="F9" s="204"/>
      <c r="G9" s="205" t="s">
        <v>78</v>
      </c>
      <c r="H9" s="190"/>
      <c r="I9" s="190" t="s">
        <v>80</v>
      </c>
      <c r="J9" s="221"/>
      <c r="K9" s="112"/>
    </row>
    <row r="10" spans="1:11" s="9" customFormat="1" ht="24" customHeight="1">
      <c r="A10" s="188"/>
      <c r="B10" s="191"/>
      <c r="C10" s="125" t="s">
        <v>76</v>
      </c>
      <c r="D10" s="126" t="s">
        <v>89</v>
      </c>
      <c r="E10" s="36" t="s">
        <v>77</v>
      </c>
      <c r="F10" s="37" t="s">
        <v>65</v>
      </c>
      <c r="G10" s="40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27">
        <v>3</v>
      </c>
      <c r="D11" s="128">
        <v>4</v>
      </c>
      <c r="E11" s="38">
        <v>5</v>
      </c>
      <c r="F11" s="39">
        <v>6</v>
      </c>
      <c r="G11" s="41">
        <v>7</v>
      </c>
      <c r="H11" s="39">
        <v>8</v>
      </c>
      <c r="I11" s="41">
        <v>9</v>
      </c>
      <c r="J11" s="43">
        <v>10</v>
      </c>
      <c r="K11" s="113"/>
    </row>
    <row r="12" spans="1:12" s="11" customFormat="1" ht="31.5" customHeight="1">
      <c r="A12" s="25">
        <v>1</v>
      </c>
      <c r="B12" s="45" t="s">
        <v>57</v>
      </c>
      <c r="C12" s="129">
        <f aca="true" t="shared" si="0" ref="C12:J12">C13+C18+C19+C24</f>
        <v>84119.814</v>
      </c>
      <c r="D12" s="130">
        <f t="shared" si="0"/>
        <v>15.604386378223563</v>
      </c>
      <c r="E12" s="78">
        <f>E13+E18+E19+E24</f>
        <v>21029.938</v>
      </c>
      <c r="F12" s="63">
        <f t="shared" si="0"/>
        <v>15.604386455679109</v>
      </c>
      <c r="G12" s="78">
        <f>G13+G18+G19+G24</f>
        <v>22400.000999999997</v>
      </c>
      <c r="H12" s="63">
        <f t="shared" si="0"/>
        <v>23.949017231754414</v>
      </c>
      <c r="I12" s="62">
        <f>I13+I18+I19+I24</f>
        <v>1370.0629999999987</v>
      </c>
      <c r="J12" s="64">
        <f t="shared" si="0"/>
        <v>8.344630776075306</v>
      </c>
      <c r="K12" s="114">
        <f>G12-E12</f>
        <v>1370.0629999999983</v>
      </c>
      <c r="L12" s="161">
        <f>H12-F12</f>
        <v>8.344630776075306</v>
      </c>
    </row>
    <row r="13" spans="1:11" s="11" customFormat="1" ht="31.5" customHeight="1">
      <c r="A13" s="16" t="s">
        <v>2</v>
      </c>
      <c r="B13" s="46" t="s">
        <v>58</v>
      </c>
      <c r="C13" s="131">
        <f aca="true" t="shared" si="1" ref="C13:J13">C14+C15+C16+C17</f>
        <v>43726.259000000005</v>
      </c>
      <c r="D13" s="132">
        <f t="shared" si="1"/>
        <v>8.11130467205117</v>
      </c>
      <c r="E13" s="79">
        <f>E14+E15+E16+E17</f>
        <v>10931.564</v>
      </c>
      <c r="F13" s="67">
        <f t="shared" si="1"/>
        <v>8.111310134199604</v>
      </c>
      <c r="G13" s="79">
        <f>G14+G15+G16+G17</f>
        <v>11165.186</v>
      </c>
      <c r="H13" s="67">
        <f t="shared" si="1"/>
        <v>11.937286605913238</v>
      </c>
      <c r="I13" s="66">
        <f t="shared" si="1"/>
        <v>233.62199999999837</v>
      </c>
      <c r="J13" s="68">
        <f t="shared" si="1"/>
        <v>3.8259764717136338</v>
      </c>
      <c r="K13" s="115"/>
    </row>
    <row r="14" spans="1:11" s="11" customFormat="1" ht="31.5" customHeight="1">
      <c r="A14" s="17" t="s">
        <v>3</v>
      </c>
      <c r="B14" s="47" t="s">
        <v>4</v>
      </c>
      <c r="C14" s="133">
        <v>43026.838</v>
      </c>
      <c r="D14" s="134">
        <f>C14/$C$54</f>
        <v>7.981560738891219</v>
      </c>
      <c r="E14" s="80">
        <f>'[1]3 мес. '!$C$9</f>
        <v>10756.710000000001</v>
      </c>
      <c r="F14" s="70">
        <f>E14/$E$54</f>
        <v>7.981567032278842</v>
      </c>
      <c r="G14" s="80">
        <f>'[1]3 мес. '!$E$9</f>
        <v>11042.818</v>
      </c>
      <c r="H14" s="70">
        <f>G14/$G$54</f>
        <v>11.806456551904967</v>
      </c>
      <c r="I14" s="71">
        <f>G14-E14</f>
        <v>286.10799999999836</v>
      </c>
      <c r="J14" s="72">
        <f>H14-F14</f>
        <v>3.824889519626125</v>
      </c>
      <c r="K14" s="115"/>
    </row>
    <row r="15" spans="1:11" s="11" customFormat="1" ht="71.25" customHeight="1">
      <c r="A15" s="17" t="s">
        <v>5</v>
      </c>
      <c r="B15" s="48" t="s">
        <v>72</v>
      </c>
      <c r="C15" s="135">
        <v>0</v>
      </c>
      <c r="D15" s="136">
        <f>C15/$C$54</f>
        <v>0</v>
      </c>
      <c r="E15" s="98">
        <v>0</v>
      </c>
      <c r="F15" s="99">
        <f>E15/$E$54</f>
        <v>0</v>
      </c>
      <c r="G15" s="98">
        <v>0</v>
      </c>
      <c r="H15" s="99">
        <f>G15/$G$54</f>
        <v>0</v>
      </c>
      <c r="I15" s="100">
        <f>G15-E15</f>
        <v>0</v>
      </c>
      <c r="J15" s="101">
        <f>H15-F15</f>
        <v>0</v>
      </c>
      <c r="K15" s="115"/>
    </row>
    <row r="16" spans="1:11" s="11" customFormat="1" ht="31.5" customHeight="1">
      <c r="A16" s="17" t="s">
        <v>6</v>
      </c>
      <c r="B16" s="47" t="s">
        <v>7</v>
      </c>
      <c r="C16" s="133">
        <v>699.421</v>
      </c>
      <c r="D16" s="134">
        <f>C16/$C$54</f>
        <v>0.1297439331599509</v>
      </c>
      <c r="E16" s="80">
        <f>'[1]3 мес. '!$C$11</f>
        <v>174.85399999999998</v>
      </c>
      <c r="F16" s="70">
        <f>E16/$E$54</f>
        <v>0.1297431019207624</v>
      </c>
      <c r="G16" s="80">
        <f>'[1]3 мес. '!$E$11</f>
        <v>122.368</v>
      </c>
      <c r="H16" s="70">
        <f>G16/$G$54</f>
        <v>0.130830054008271</v>
      </c>
      <c r="I16" s="71">
        <f>G16-E16</f>
        <v>-52.48599999999999</v>
      </c>
      <c r="J16" s="72">
        <f aca="true" t="shared" si="2" ref="J16:J42">H16-F16</f>
        <v>0.0010869520875085859</v>
      </c>
      <c r="K16" s="115"/>
    </row>
    <row r="17" spans="1:11" s="12" customFormat="1" ht="50.25" customHeight="1">
      <c r="A17" s="17" t="s">
        <v>8</v>
      </c>
      <c r="B17" s="47" t="s">
        <v>9</v>
      </c>
      <c r="C17" s="135">
        <v>0</v>
      </c>
      <c r="D17" s="136">
        <f>C17/$C$54</f>
        <v>0</v>
      </c>
      <c r="E17" s="103">
        <v>0</v>
      </c>
      <c r="F17" s="88">
        <f>E17/$E$54</f>
        <v>0</v>
      </c>
      <c r="G17" s="103">
        <v>0</v>
      </c>
      <c r="H17" s="88">
        <f>G17/$G$54</f>
        <v>0</v>
      </c>
      <c r="I17" s="87">
        <f>G17-E17</f>
        <v>0</v>
      </c>
      <c r="J17" s="89">
        <f t="shared" si="2"/>
        <v>0</v>
      </c>
      <c r="K17" s="114"/>
    </row>
    <row r="18" spans="1:12" s="11" customFormat="1" ht="30" customHeight="1">
      <c r="A18" s="16" t="s">
        <v>10</v>
      </c>
      <c r="B18" s="46" t="s">
        <v>11</v>
      </c>
      <c r="C18" s="131">
        <v>14623.719</v>
      </c>
      <c r="D18" s="132">
        <f>C18/$C$54</f>
        <v>2.7127278427240586</v>
      </c>
      <c r="E18" s="79">
        <f>'[1]3 мес. '!$C$17</f>
        <v>3655.932</v>
      </c>
      <c r="F18" s="67">
        <f>E18/$E$54</f>
        <v>2.7127315251088153</v>
      </c>
      <c r="G18" s="79">
        <f>'[1]3 мес. '!$E$17</f>
        <v>3352.465</v>
      </c>
      <c r="H18" s="67">
        <f>G18/$G$54</f>
        <v>3.5842963602480897</v>
      </c>
      <c r="I18" s="73">
        <f>G18-E18</f>
        <v>-303.46699999999964</v>
      </c>
      <c r="J18" s="68">
        <f t="shared" si="2"/>
        <v>0.8715648351392744</v>
      </c>
      <c r="K18" s="114">
        <f>G18-E18</f>
        <v>-303.46699999999964</v>
      </c>
      <c r="L18" s="161">
        <f>H18-F18</f>
        <v>0.8715648351392744</v>
      </c>
    </row>
    <row r="19" spans="1:12" s="11" customFormat="1" ht="31.5" customHeight="1">
      <c r="A19" s="16" t="s">
        <v>12</v>
      </c>
      <c r="B19" s="46" t="s">
        <v>59</v>
      </c>
      <c r="C19" s="131">
        <f aca="true" t="shared" si="3" ref="C19:J19">C20+C21+C22+C23</f>
        <v>5890.079</v>
      </c>
      <c r="D19" s="132">
        <f t="shared" si="3"/>
        <v>1.0926209194216794</v>
      </c>
      <c r="E19" s="79">
        <f>E20+E21+E22+E23</f>
        <v>1472.52</v>
      </c>
      <c r="F19" s="67">
        <f t="shared" si="3"/>
        <v>1.092621915657412</v>
      </c>
      <c r="G19" s="79">
        <f>G20+G21+G22+G23</f>
        <v>1532.14</v>
      </c>
      <c r="H19" s="67">
        <f t="shared" si="3"/>
        <v>1.6380913224718254</v>
      </c>
      <c r="I19" s="66">
        <f t="shared" si="3"/>
        <v>59.62000000000005</v>
      </c>
      <c r="J19" s="68">
        <f t="shared" si="3"/>
        <v>0.5454694068144136</v>
      </c>
      <c r="K19" s="114">
        <f>G19-E19</f>
        <v>59.62000000000012</v>
      </c>
      <c r="L19" s="161">
        <f>H19-F19</f>
        <v>0.5454694068144135</v>
      </c>
    </row>
    <row r="20" spans="1:11" s="11" customFormat="1" ht="50.25" customHeight="1">
      <c r="A20" s="17" t="s">
        <v>13</v>
      </c>
      <c r="B20" s="47" t="s">
        <v>74</v>
      </c>
      <c r="C20" s="133">
        <v>3217.218</v>
      </c>
      <c r="D20" s="134">
        <f aca="true" t="shared" si="4" ref="D20:D29">C20/$C$54</f>
        <v>0.5968000920089486</v>
      </c>
      <c r="E20" s="80">
        <f>'[1]3 мес. '!$C$20</f>
        <v>804.305</v>
      </c>
      <c r="F20" s="70">
        <f>E20/$E$54</f>
        <v>0.5968009058436113</v>
      </c>
      <c r="G20" s="80">
        <f>'[1]3 мес. '!$E$20</f>
        <v>714.76</v>
      </c>
      <c r="H20" s="70">
        <f aca="true" t="shared" si="5" ref="H20:H42">G20/$G$54</f>
        <v>0.7641874460884527</v>
      </c>
      <c r="I20" s="71">
        <f>G20-E20</f>
        <v>-89.54499999999996</v>
      </c>
      <c r="J20" s="72">
        <f t="shared" si="2"/>
        <v>0.16738654024484134</v>
      </c>
      <c r="K20" s="116"/>
    </row>
    <row r="21" spans="1:11" s="11" customFormat="1" ht="27.75" customHeight="1">
      <c r="A21" s="17" t="s">
        <v>14</v>
      </c>
      <c r="B21" s="47" t="s">
        <v>15</v>
      </c>
      <c r="C21" s="133">
        <v>2670.633</v>
      </c>
      <c r="D21" s="134">
        <f t="shared" si="4"/>
        <v>0.49540752915162556</v>
      </c>
      <c r="E21" s="80">
        <f>'[1]3 мес. '!$C$22</f>
        <v>667.658</v>
      </c>
      <c r="F21" s="70">
        <f>E21/$E$54</f>
        <v>0.49540771124602473</v>
      </c>
      <c r="G21" s="80">
        <f>'[1]3 мес. '!$E$22</f>
        <v>711.937</v>
      </c>
      <c r="H21" s="70">
        <f t="shared" si="5"/>
        <v>0.7611692285604605</v>
      </c>
      <c r="I21" s="71">
        <f aca="true" t="shared" si="6" ref="I21:J50">G21-E21</f>
        <v>44.278999999999996</v>
      </c>
      <c r="J21" s="72">
        <f t="shared" si="2"/>
        <v>0.2657615173144358</v>
      </c>
      <c r="K21" s="115"/>
    </row>
    <row r="22" spans="1:11" s="13" customFormat="1" ht="27.75" customHeight="1">
      <c r="A22" s="18" t="s">
        <v>55</v>
      </c>
      <c r="B22" s="49" t="s">
        <v>56</v>
      </c>
      <c r="C22" s="137">
        <v>0</v>
      </c>
      <c r="D22" s="138">
        <f t="shared" si="4"/>
        <v>0</v>
      </c>
      <c r="E22" s="102">
        <v>0</v>
      </c>
      <c r="F22" s="84">
        <f>E22/$E$54</f>
        <v>0</v>
      </c>
      <c r="G22" s="102">
        <v>0</v>
      </c>
      <c r="H22" s="84">
        <f t="shared" si="5"/>
        <v>0</v>
      </c>
      <c r="I22" s="83">
        <f t="shared" si="6"/>
        <v>0</v>
      </c>
      <c r="J22" s="85">
        <f t="shared" si="2"/>
        <v>0</v>
      </c>
      <c r="K22" s="114"/>
    </row>
    <row r="23" spans="1:11" s="11" customFormat="1" ht="27.75" customHeight="1">
      <c r="A23" s="17" t="s">
        <v>16</v>
      </c>
      <c r="B23" s="47" t="s">
        <v>17</v>
      </c>
      <c r="C23" s="133">
        <v>2.228</v>
      </c>
      <c r="D23" s="134">
        <f t="shared" si="4"/>
        <v>0.00041329826110507207</v>
      </c>
      <c r="E23" s="80">
        <f>'[1]3 мес. '!$C$23+'[1]3 мес. '!$C$18+'[1]3 мес. '!$C$21</f>
        <v>0.5569999999999999</v>
      </c>
      <c r="F23" s="70">
        <f>E23/$E$54</f>
        <v>0.00041329856777577105</v>
      </c>
      <c r="G23" s="80">
        <f>'[1]3 мес. '!$E$23+'[1]3 мес. '!$E$18+'[1]3 мес. '!$E$21</f>
        <v>105.44300000000001</v>
      </c>
      <c r="H23" s="70">
        <f t="shared" si="5"/>
        <v>0.1127346478229122</v>
      </c>
      <c r="I23" s="71">
        <f t="shared" si="6"/>
        <v>104.88600000000001</v>
      </c>
      <c r="J23" s="72">
        <f t="shared" si="2"/>
        <v>0.11232134925513643</v>
      </c>
      <c r="K23" s="115"/>
    </row>
    <row r="24" spans="1:12" s="11" customFormat="1" ht="31.5" customHeight="1">
      <c r="A24" s="16" t="s">
        <v>18</v>
      </c>
      <c r="B24" s="46" t="s">
        <v>60</v>
      </c>
      <c r="C24" s="139">
        <f aca="true" t="shared" si="7" ref="C24:J24">SUM(C25:C29)</f>
        <v>19879.757</v>
      </c>
      <c r="D24" s="140">
        <f t="shared" si="7"/>
        <v>3.6877329440266533</v>
      </c>
      <c r="E24" s="81">
        <f t="shared" si="7"/>
        <v>4969.922</v>
      </c>
      <c r="F24" s="162">
        <f t="shared" si="7"/>
        <v>3.6877228807132774</v>
      </c>
      <c r="G24" s="81">
        <f>SUM(G25:G29)</f>
        <v>6350.209999999999</v>
      </c>
      <c r="H24" s="76">
        <f t="shared" si="7"/>
        <v>6.7893429431212615</v>
      </c>
      <c r="I24" s="74">
        <f t="shared" si="7"/>
        <v>1380.288</v>
      </c>
      <c r="J24" s="77">
        <f t="shared" si="7"/>
        <v>3.1016200624079833</v>
      </c>
      <c r="K24" s="114">
        <f>G24-E24</f>
        <v>1380.2879999999996</v>
      </c>
      <c r="L24" s="161">
        <f>H24-F24</f>
        <v>3.101620062407984</v>
      </c>
    </row>
    <row r="25" spans="1:11" s="11" customFormat="1" ht="27.75" customHeight="1">
      <c r="A25" s="17" t="s">
        <v>19</v>
      </c>
      <c r="B25" s="47" t="s">
        <v>20</v>
      </c>
      <c r="C25" s="141">
        <v>7181.962</v>
      </c>
      <c r="D25" s="134">
        <f t="shared" si="4"/>
        <v>1.3322676866798497</v>
      </c>
      <c r="E25" s="82">
        <f>'[1]3 мес. '!$C$28</f>
        <v>1795.489</v>
      </c>
      <c r="F25" s="163">
        <f>E25/$E$54</f>
        <v>1.3322675622210978</v>
      </c>
      <c r="G25" s="82">
        <f>'[1]3 мес. '!$E$28</f>
        <v>1722.129</v>
      </c>
      <c r="H25" s="70">
        <f t="shared" si="5"/>
        <v>1.841218538173458</v>
      </c>
      <c r="I25" s="71">
        <f t="shared" si="6"/>
        <v>-73.36000000000013</v>
      </c>
      <c r="J25" s="72">
        <f t="shared" si="2"/>
        <v>0.5089509759523603</v>
      </c>
      <c r="K25" s="114"/>
    </row>
    <row r="26" spans="1:11" s="11" customFormat="1" ht="50.25" customHeight="1">
      <c r="A26" s="17" t="s">
        <v>21</v>
      </c>
      <c r="B26" s="47" t="s">
        <v>74</v>
      </c>
      <c r="C26" s="141">
        <v>1580.032</v>
      </c>
      <c r="D26" s="134">
        <f t="shared" si="4"/>
        <v>0.2930989578502554</v>
      </c>
      <c r="E26" s="82">
        <f>'[1]3 мес. '!$C$30</f>
        <v>395.00800000000004</v>
      </c>
      <c r="F26" s="163">
        <f>E26/$E$54</f>
        <v>0.2930991753320858</v>
      </c>
      <c r="G26" s="82">
        <f>'[1]3 мес. '!$E$30</f>
        <v>373.933</v>
      </c>
      <c r="H26" s="70">
        <f t="shared" si="5"/>
        <v>0.3997914044968848</v>
      </c>
      <c r="I26" s="71">
        <f t="shared" si="6"/>
        <v>-21.075000000000045</v>
      </c>
      <c r="J26" s="72">
        <f t="shared" si="2"/>
        <v>0.10669222916479898</v>
      </c>
      <c r="K26" s="115"/>
    </row>
    <row r="27" spans="1:11" s="11" customFormat="1" ht="29.25" customHeight="1">
      <c r="A27" s="17" t="s">
        <v>22</v>
      </c>
      <c r="B27" s="47" t="s">
        <v>15</v>
      </c>
      <c r="C27" s="141">
        <v>1350.597</v>
      </c>
      <c r="D27" s="134">
        <f t="shared" si="4"/>
        <v>0.25053832655014674</v>
      </c>
      <c r="E27" s="82">
        <f>'[1]3 мес. '!$C$32</f>
        <v>337.649</v>
      </c>
      <c r="F27" s="163">
        <f>E27/$E$54</f>
        <v>0.25053832694958944</v>
      </c>
      <c r="G27" s="82">
        <f>'[1]3 мес. '!$E$32</f>
        <v>362.204</v>
      </c>
      <c r="H27" s="70">
        <f t="shared" si="5"/>
        <v>0.38725131473924385</v>
      </c>
      <c r="I27" s="71">
        <f t="shared" si="6"/>
        <v>24.555000000000007</v>
      </c>
      <c r="J27" s="72">
        <f t="shared" si="2"/>
        <v>0.1367129877896544</v>
      </c>
      <c r="K27" s="115"/>
    </row>
    <row r="28" spans="1:11" s="11" customFormat="1" ht="54.75" customHeight="1">
      <c r="A28" s="17" t="s">
        <v>23</v>
      </c>
      <c r="B28" s="50" t="s">
        <v>73</v>
      </c>
      <c r="C28" s="141">
        <v>7647.332</v>
      </c>
      <c r="D28" s="134">
        <f t="shared" si="4"/>
        <v>1.4185947117114779</v>
      </c>
      <c r="E28" s="82">
        <f>'[1]3 мес. '!$C$45</f>
        <v>1911.8339999999998</v>
      </c>
      <c r="F28" s="163">
        <f>E28/$E$54</f>
        <v>1.418596506328588</v>
      </c>
      <c r="G28" s="82">
        <f>'[1]3 мес. '!$E$45</f>
        <v>2916.054</v>
      </c>
      <c r="H28" s="70">
        <f t="shared" si="5"/>
        <v>3.117706445402676</v>
      </c>
      <c r="I28" s="71">
        <f t="shared" si="6"/>
        <v>1004.2200000000003</v>
      </c>
      <c r="J28" s="72">
        <f t="shared" si="2"/>
        <v>1.6991099390740882</v>
      </c>
      <c r="K28" s="114"/>
    </row>
    <row r="29" spans="1:11" s="11" customFormat="1" ht="27.75" customHeight="1">
      <c r="A29" s="17" t="s">
        <v>69</v>
      </c>
      <c r="B29" s="47" t="s">
        <v>24</v>
      </c>
      <c r="C29" s="141">
        <v>2119.834</v>
      </c>
      <c r="D29" s="134">
        <f t="shared" si="4"/>
        <v>0.3932332612349233</v>
      </c>
      <c r="E29" s="164">
        <f>'[1]3 мес. '!$C$33-'[1]3 мес. '!$C$45+'[1]3 мес. '!$C$29+'[1]3 мес. '!$C$31</f>
        <v>529.942</v>
      </c>
      <c r="F29" s="163">
        <f>E29/$E$54</f>
        <v>0.39322130988191684</v>
      </c>
      <c r="G29" s="164">
        <f>'[1]3 мес. '!$E$33-'[1]3 мес. '!$E$45+'[1]3 мес. '!$E$29+'[1]3 мес. '!$E$31</f>
        <v>975.8899999999998</v>
      </c>
      <c r="H29" s="70">
        <f t="shared" si="5"/>
        <v>1.0433752403089986</v>
      </c>
      <c r="I29" s="71">
        <f t="shared" si="6"/>
        <v>445.94799999999975</v>
      </c>
      <c r="J29" s="72">
        <f t="shared" si="2"/>
        <v>0.6501539304270818</v>
      </c>
      <c r="K29" s="115"/>
    </row>
    <row r="30" spans="1:12" s="11" customFormat="1" ht="27.75" customHeight="1">
      <c r="A30" s="16" t="s">
        <v>25</v>
      </c>
      <c r="B30" s="46" t="s">
        <v>61</v>
      </c>
      <c r="C30" s="139">
        <f aca="true" t="shared" si="8" ref="C30:J30">SUM(C31:C35)</f>
        <v>4596.206000000001</v>
      </c>
      <c r="D30" s="140">
        <f t="shared" si="8"/>
        <v>0.8526050033575847</v>
      </c>
      <c r="E30" s="81">
        <f>SUM(E31:E35)</f>
        <v>1149.049</v>
      </c>
      <c r="F30" s="162">
        <f t="shared" si="8"/>
        <v>0.8526037809769873</v>
      </c>
      <c r="G30" s="81">
        <f>SUM(G31:G35)</f>
        <v>937.512</v>
      </c>
      <c r="H30" s="76">
        <f t="shared" si="8"/>
        <v>1.0023433053854125</v>
      </c>
      <c r="I30" s="74">
        <f t="shared" si="8"/>
        <v>-211.537</v>
      </c>
      <c r="J30" s="77">
        <f t="shared" si="8"/>
        <v>0.14973952440842514</v>
      </c>
      <c r="K30" s="114">
        <f>G30-E30</f>
        <v>-211.53700000000003</v>
      </c>
      <c r="L30" s="161">
        <f>H30-F30</f>
        <v>0.1497395244084252</v>
      </c>
    </row>
    <row r="31" spans="1:11" s="11" customFormat="1" ht="31.5" customHeight="1">
      <c r="A31" s="17" t="s">
        <v>26</v>
      </c>
      <c r="B31" s="47" t="s">
        <v>20</v>
      </c>
      <c r="C31" s="141">
        <v>3403.58</v>
      </c>
      <c r="D31" s="134">
        <f>C31/$C$54</f>
        <v>0.6313705994308801</v>
      </c>
      <c r="E31" s="82">
        <f>'[1]3 мес. '!$C$71</f>
        <v>850.894</v>
      </c>
      <c r="F31" s="163">
        <f>E31/$E$54</f>
        <v>0.6313703259048419</v>
      </c>
      <c r="G31" s="82">
        <f>'[1]3 мес. '!$E$71</f>
        <v>650.212</v>
      </c>
      <c r="H31" s="70">
        <f t="shared" si="5"/>
        <v>0.6951757900498978</v>
      </c>
      <c r="I31" s="71">
        <f t="shared" si="6"/>
        <v>-200.68200000000002</v>
      </c>
      <c r="J31" s="72">
        <f t="shared" si="2"/>
        <v>0.06380546414505595</v>
      </c>
      <c r="K31" s="115"/>
    </row>
    <row r="32" spans="1:11" s="11" customFormat="1" ht="45" customHeight="1">
      <c r="A32" s="17" t="s">
        <v>27</v>
      </c>
      <c r="B32" s="47" t="s">
        <v>74</v>
      </c>
      <c r="C32" s="141">
        <v>748.788</v>
      </c>
      <c r="D32" s="134">
        <f>C32/$C$54</f>
        <v>0.13890160607555865</v>
      </c>
      <c r="E32" s="82">
        <f>'[1]3 мес. '!$C$73</f>
        <v>187.197</v>
      </c>
      <c r="F32" s="163">
        <f>E32/$E$54</f>
        <v>0.13890170914168945</v>
      </c>
      <c r="G32" s="82">
        <f>'[1]3 мес. '!$E$73</f>
        <v>143.222</v>
      </c>
      <c r="H32" s="70">
        <f t="shared" si="5"/>
        <v>0.1531261603946505</v>
      </c>
      <c r="I32" s="71">
        <f t="shared" si="6"/>
        <v>-43.974999999999994</v>
      </c>
      <c r="J32" s="72">
        <f t="shared" si="2"/>
        <v>0.01422445125296104</v>
      </c>
      <c r="K32" s="115"/>
    </row>
    <row r="33" spans="1:11" s="11" customFormat="1" ht="31.5" customHeight="1">
      <c r="A33" s="17" t="s">
        <v>28</v>
      </c>
      <c r="B33" s="47" t="s">
        <v>15</v>
      </c>
      <c r="C33" s="141">
        <v>1.254</v>
      </c>
      <c r="D33" s="134">
        <f>C33/$C$54</f>
        <v>0.00023261939830599655</v>
      </c>
      <c r="E33" s="82">
        <f>'[1]3 мес. '!$C$75</f>
        <v>0.313</v>
      </c>
      <c r="F33" s="163">
        <f>E33/$E$54</f>
        <v>0.0002322485668111604</v>
      </c>
      <c r="G33" s="82">
        <f>'[1]3 мес. '!$E$75</f>
        <v>0.273</v>
      </c>
      <c r="H33" s="70">
        <f t="shared" si="5"/>
        <v>0.0002918786344817108</v>
      </c>
      <c r="I33" s="71">
        <f t="shared" si="6"/>
        <v>-0.03999999999999998</v>
      </c>
      <c r="J33" s="72">
        <f t="shared" si="2"/>
        <v>5.9630067670550394E-05</v>
      </c>
      <c r="K33" s="115"/>
    </row>
    <row r="34" spans="1:11" s="11" customFormat="1" ht="54.75" customHeight="1">
      <c r="A34" s="17" t="s">
        <v>29</v>
      </c>
      <c r="B34" s="50" t="s">
        <v>73</v>
      </c>
      <c r="C34" s="141">
        <v>1.359</v>
      </c>
      <c r="D34" s="134">
        <f>C34/$C$54</f>
        <v>0.00025209709912109193</v>
      </c>
      <c r="E34" s="82">
        <f>'[1]3 мес. '!$C$88</f>
        <v>0.34</v>
      </c>
      <c r="F34" s="88">
        <f>E34/$E$54</f>
        <v>0.00025228278822937554</v>
      </c>
      <c r="G34" s="82">
        <f>'[1]3 мес. '!$E$88</f>
        <v>0.372</v>
      </c>
      <c r="H34" s="70">
        <f t="shared" si="5"/>
        <v>0.00039772473270035315</v>
      </c>
      <c r="I34" s="71">
        <f t="shared" si="6"/>
        <v>0.03199999999999997</v>
      </c>
      <c r="J34" s="72">
        <f t="shared" si="2"/>
        <v>0.00014544194447097761</v>
      </c>
      <c r="K34" s="115"/>
    </row>
    <row r="35" spans="1:11" s="11" customFormat="1" ht="31.5" customHeight="1">
      <c r="A35" s="17" t="s">
        <v>70</v>
      </c>
      <c r="B35" s="47" t="s">
        <v>24</v>
      </c>
      <c r="C35" s="141">
        <v>441.225</v>
      </c>
      <c r="D35" s="134">
        <f>C35/$C$54</f>
        <v>0.08184808135371877</v>
      </c>
      <c r="E35" s="82">
        <f>'[1]3 мес. '!$C$76-'[1]3 мес. '!$C$88+'[1]3 мес. '!$C$72+'[1]3 мес. '!$C$74</f>
        <v>110.305</v>
      </c>
      <c r="F35" s="70">
        <f>E35/$E$54</f>
        <v>0.0818472145754155</v>
      </c>
      <c r="G35" s="82">
        <f>'[1]3 мес. '!$E$76-'[1]3 мес. '!$E$88+'[1]3 мес. '!$E$72+'[1]3 мес. '!$E$74</f>
        <v>143.433</v>
      </c>
      <c r="H35" s="70">
        <f t="shared" si="5"/>
        <v>0.1533517515736821</v>
      </c>
      <c r="I35" s="71">
        <f t="shared" si="6"/>
        <v>33.127999999999986</v>
      </c>
      <c r="J35" s="72">
        <f t="shared" si="2"/>
        <v>0.07150453699826662</v>
      </c>
      <c r="K35" s="115"/>
    </row>
    <row r="36" spans="1:12" s="11" customFormat="1" ht="31.5" customHeight="1">
      <c r="A36" s="16" t="s">
        <v>30</v>
      </c>
      <c r="B36" s="46" t="s">
        <v>62</v>
      </c>
      <c r="C36" s="139">
        <f aca="true" t="shared" si="9" ref="C36:J36">SUM(C37:C40)</f>
        <v>3272.5229999999997</v>
      </c>
      <c r="D36" s="140">
        <f t="shared" si="9"/>
        <v>0.6070592752811282</v>
      </c>
      <c r="E36" s="81">
        <f t="shared" si="9"/>
        <v>818.1315000000001</v>
      </c>
      <c r="F36" s="76">
        <f t="shared" si="9"/>
        <v>0.6070602822302393</v>
      </c>
      <c r="G36" s="81">
        <f>SUM(G37:G40)</f>
        <v>719.3330000000001</v>
      </c>
      <c r="H36" s="76">
        <f t="shared" si="9"/>
        <v>0.7690766805041481</v>
      </c>
      <c r="I36" s="74">
        <f t="shared" si="9"/>
        <v>-98.79850000000006</v>
      </c>
      <c r="J36" s="77">
        <f t="shared" si="9"/>
        <v>0.1620163982739089</v>
      </c>
      <c r="K36" s="114">
        <f>G36-E36</f>
        <v>-98.79849999999999</v>
      </c>
      <c r="L36" s="161">
        <f>H36-F36</f>
        <v>0.1620163982739088</v>
      </c>
    </row>
    <row r="37" spans="1:11" s="11" customFormat="1" ht="27.75" customHeight="1">
      <c r="A37" s="17" t="s">
        <v>31</v>
      </c>
      <c r="B37" s="47" t="s">
        <v>20</v>
      </c>
      <c r="C37" s="141">
        <v>2558.531</v>
      </c>
      <c r="D37" s="134">
        <f aca="true" t="shared" si="10" ref="D37:D42">C37/$C$54</f>
        <v>0.4746123937537796</v>
      </c>
      <c r="E37" s="82">
        <f>'[1]3 мес. '!$C$102</f>
        <v>639.6320000000001</v>
      </c>
      <c r="F37" s="70">
        <f>E37/$E$54</f>
        <v>0.4746121894139175</v>
      </c>
      <c r="G37" s="82">
        <f>'[1]3 мес. '!$E$102</f>
        <v>494.978</v>
      </c>
      <c r="H37" s="70">
        <f t="shared" si="5"/>
        <v>0.5292069697380521</v>
      </c>
      <c r="I37" s="71">
        <f t="shared" si="6"/>
        <v>-144.65400000000005</v>
      </c>
      <c r="J37" s="72">
        <f>H37-F37</f>
        <v>0.05459478032413467</v>
      </c>
      <c r="K37" s="115"/>
    </row>
    <row r="38" spans="1:11" s="11" customFormat="1" ht="49.5" customHeight="1">
      <c r="A38" s="17" t="s">
        <v>32</v>
      </c>
      <c r="B38" s="47" t="s">
        <v>74</v>
      </c>
      <c r="C38" s="141">
        <v>562.877</v>
      </c>
      <c r="D38" s="134">
        <f t="shared" si="10"/>
        <v>0.10441476001617576</v>
      </c>
      <c r="E38" s="82">
        <f>'[1]3 мес. '!$C$104</f>
        <v>140.72</v>
      </c>
      <c r="F38" s="70">
        <f>E38/$E$54</f>
        <v>0.10441539399893447</v>
      </c>
      <c r="G38" s="82">
        <f>'[1]3 мес. '!$E$104</f>
        <v>107.975</v>
      </c>
      <c r="H38" s="70">
        <f t="shared" si="5"/>
        <v>0.115441741971292</v>
      </c>
      <c r="I38" s="71">
        <f t="shared" si="6"/>
        <v>-32.745000000000005</v>
      </c>
      <c r="J38" s="72">
        <f t="shared" si="2"/>
        <v>0.011026347972357534</v>
      </c>
      <c r="K38" s="115"/>
    </row>
    <row r="39" spans="1:11" s="11" customFormat="1" ht="31.5" customHeight="1">
      <c r="A39" s="17" t="s">
        <v>33</v>
      </c>
      <c r="B39" s="47" t="s">
        <v>15</v>
      </c>
      <c r="C39" s="141">
        <v>5.3315</v>
      </c>
      <c r="D39" s="134">
        <f t="shared" si="10"/>
        <v>0.0009890034466255348</v>
      </c>
      <c r="E39" s="82">
        <f>'[1]3 мес. '!$C$106</f>
        <v>1.334</v>
      </c>
      <c r="F39" s="70">
        <f>E39/$E$54</f>
        <v>0.0009898389396999616</v>
      </c>
      <c r="G39" s="82">
        <f>'[1]3 мес. '!$E$106</f>
        <v>1.368</v>
      </c>
      <c r="H39" s="70">
        <f t="shared" si="5"/>
        <v>0.001462600629930331</v>
      </c>
      <c r="I39" s="71">
        <f t="shared" si="6"/>
        <v>0.03400000000000003</v>
      </c>
      <c r="J39" s="72">
        <f t="shared" si="2"/>
        <v>0.00047276169023036953</v>
      </c>
      <c r="K39" s="115"/>
    </row>
    <row r="40" spans="1:11" s="11" customFormat="1" ht="31.5" customHeight="1">
      <c r="A40" s="17" t="s">
        <v>34</v>
      </c>
      <c r="B40" s="47" t="s">
        <v>24</v>
      </c>
      <c r="C40" s="141">
        <v>145.7835</v>
      </c>
      <c r="D40" s="134">
        <f t="shared" si="10"/>
        <v>0.027043118064547247</v>
      </c>
      <c r="E40" s="82">
        <f>'[1]3 мес. '!$C$107+'[1]3 мес. '!$C$103+'[1]3 мес. '!$C$105</f>
        <v>36.445499999999996</v>
      </c>
      <c r="F40" s="70">
        <f>E40/$E$54</f>
        <v>0.027042859877687366</v>
      </c>
      <c r="G40" s="82">
        <f>'[1]3 мес. '!$E$107+'[1]3 мес. '!$E$103+'[1]3 мес. '!$E$105</f>
        <v>115.012</v>
      </c>
      <c r="H40" s="70">
        <f t="shared" si="5"/>
        <v>0.12296536816487369</v>
      </c>
      <c r="I40" s="71">
        <f t="shared" si="6"/>
        <v>78.5665</v>
      </c>
      <c r="J40" s="72">
        <f t="shared" si="2"/>
        <v>0.09592250828718632</v>
      </c>
      <c r="K40" s="115"/>
    </row>
    <row r="41" spans="1:11" s="11" customFormat="1" ht="24" customHeight="1">
      <c r="A41" s="16" t="s">
        <v>35</v>
      </c>
      <c r="B41" s="46" t="s">
        <v>36</v>
      </c>
      <c r="C41" s="143">
        <v>0</v>
      </c>
      <c r="D41" s="144">
        <f t="shared" si="10"/>
        <v>0</v>
      </c>
      <c r="E41" s="105">
        <v>0</v>
      </c>
      <c r="F41" s="91">
        <f>E41/$C$54</f>
        <v>0</v>
      </c>
      <c r="G41" s="105">
        <v>0</v>
      </c>
      <c r="H41" s="91">
        <f t="shared" si="5"/>
        <v>0</v>
      </c>
      <c r="I41" s="92">
        <f t="shared" si="6"/>
        <v>0</v>
      </c>
      <c r="J41" s="93">
        <f t="shared" si="2"/>
        <v>0</v>
      </c>
      <c r="K41" s="114"/>
    </row>
    <row r="42" spans="1:11" s="11" customFormat="1" ht="24" customHeight="1">
      <c r="A42" s="16" t="s">
        <v>37</v>
      </c>
      <c r="B42" s="46" t="s">
        <v>38</v>
      </c>
      <c r="C42" s="143">
        <v>0</v>
      </c>
      <c r="D42" s="144">
        <f t="shared" si="10"/>
        <v>0</v>
      </c>
      <c r="E42" s="105">
        <v>0</v>
      </c>
      <c r="F42" s="91">
        <f>E42/$C$54</f>
        <v>0</v>
      </c>
      <c r="G42" s="105">
        <v>0</v>
      </c>
      <c r="H42" s="91">
        <f t="shared" si="5"/>
        <v>0</v>
      </c>
      <c r="I42" s="92">
        <f t="shared" si="6"/>
        <v>0</v>
      </c>
      <c r="J42" s="93">
        <f t="shared" si="2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39">
        <f aca="true" t="shared" si="11" ref="C43:H43">C12+C30+C36+C41+C42</f>
        <v>91988.543</v>
      </c>
      <c r="D43" s="140">
        <f t="shared" si="11"/>
        <v>17.064050656862275</v>
      </c>
      <c r="E43" s="81">
        <f t="shared" si="11"/>
        <v>22997.118499999997</v>
      </c>
      <c r="F43" s="76">
        <f t="shared" si="11"/>
        <v>17.064050518886337</v>
      </c>
      <c r="G43" s="74">
        <f t="shared" si="11"/>
        <v>24056.845999999994</v>
      </c>
      <c r="H43" s="76">
        <f t="shared" si="11"/>
        <v>25.720437217643976</v>
      </c>
      <c r="I43" s="73">
        <f t="shared" si="6"/>
        <v>1059.7274999999972</v>
      </c>
      <c r="J43" s="77">
        <f>J12+J30+J36+J41+J42</f>
        <v>8.65638669875764</v>
      </c>
      <c r="K43" s="114">
        <f>G43-E43</f>
        <v>1059.7274999999972</v>
      </c>
      <c r="L43" s="161">
        <f>H43-F43</f>
        <v>8.65638669875764</v>
      </c>
    </row>
    <row r="44" spans="1:11" s="11" customFormat="1" ht="31.5" customHeight="1">
      <c r="A44" s="16" t="s">
        <v>41</v>
      </c>
      <c r="B44" s="46" t="s">
        <v>63</v>
      </c>
      <c r="C44" s="139">
        <f aca="true" t="shared" si="12" ref="C44:J44">SUM(C45:C49)</f>
        <v>2759.656</v>
      </c>
      <c r="D44" s="176">
        <f t="shared" si="12"/>
        <v>0.5119214659103135</v>
      </c>
      <c r="E44" s="105">
        <f t="shared" si="12"/>
        <v>0</v>
      </c>
      <c r="F44" s="96">
        <f t="shared" si="12"/>
        <v>0</v>
      </c>
      <c r="G44" s="95">
        <f t="shared" si="12"/>
        <v>0</v>
      </c>
      <c r="H44" s="96">
        <f t="shared" si="12"/>
        <v>0</v>
      </c>
      <c r="I44" s="95">
        <f t="shared" si="12"/>
        <v>0</v>
      </c>
      <c r="J44" s="97">
        <f t="shared" si="12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42">
        <v>0</v>
      </c>
      <c r="D45" s="136">
        <f aca="true" t="shared" si="13" ref="D45:D51">C45/$C$54</f>
        <v>0</v>
      </c>
      <c r="E45" s="104">
        <v>0</v>
      </c>
      <c r="F45" s="88">
        <f aca="true" t="shared" si="14" ref="F45:F50">E45/$E$54</f>
        <v>0</v>
      </c>
      <c r="G45" s="106">
        <v>0</v>
      </c>
      <c r="H45" s="88">
        <f aca="true" t="shared" si="15" ref="H45:H50">G45/$G$54</f>
        <v>0</v>
      </c>
      <c r="I45" s="87">
        <f t="shared" si="6"/>
        <v>0</v>
      </c>
      <c r="J45" s="89">
        <f t="shared" si="6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42">
        <v>0</v>
      </c>
      <c r="D46" s="136">
        <f t="shared" si="13"/>
        <v>0</v>
      </c>
      <c r="E46" s="104">
        <v>0</v>
      </c>
      <c r="F46" s="88">
        <f t="shared" si="14"/>
        <v>0</v>
      </c>
      <c r="G46" s="106">
        <v>0</v>
      </c>
      <c r="H46" s="88">
        <f t="shared" si="15"/>
        <v>0</v>
      </c>
      <c r="I46" s="87">
        <f t="shared" si="6"/>
        <v>0</v>
      </c>
      <c r="J46" s="89">
        <f t="shared" si="6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42">
        <v>0</v>
      </c>
      <c r="D47" s="136">
        <f t="shared" si="13"/>
        <v>0</v>
      </c>
      <c r="E47" s="104">
        <v>0</v>
      </c>
      <c r="F47" s="88">
        <f t="shared" si="14"/>
        <v>0</v>
      </c>
      <c r="G47" s="106">
        <v>0</v>
      </c>
      <c r="H47" s="88">
        <f t="shared" si="15"/>
        <v>0</v>
      </c>
      <c r="I47" s="87">
        <f t="shared" si="6"/>
        <v>0</v>
      </c>
      <c r="J47" s="89">
        <f t="shared" si="6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42">
        <v>0</v>
      </c>
      <c r="D48" s="136">
        <f t="shared" si="13"/>
        <v>0</v>
      </c>
      <c r="E48" s="104">
        <v>0</v>
      </c>
      <c r="F48" s="88">
        <f t="shared" si="14"/>
        <v>0</v>
      </c>
      <c r="G48" s="106">
        <v>0</v>
      </c>
      <c r="H48" s="88">
        <f t="shared" si="15"/>
        <v>0</v>
      </c>
      <c r="I48" s="87">
        <f t="shared" si="6"/>
        <v>0</v>
      </c>
      <c r="J48" s="89">
        <f t="shared" si="6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41">
        <v>2759.656</v>
      </c>
      <c r="D49" s="134">
        <f t="shared" si="13"/>
        <v>0.5119214659103135</v>
      </c>
      <c r="E49" s="104">
        <v>0</v>
      </c>
      <c r="F49" s="88">
        <f t="shared" si="14"/>
        <v>0</v>
      </c>
      <c r="G49" s="106">
        <v>0</v>
      </c>
      <c r="H49" s="88">
        <f t="shared" si="15"/>
        <v>0</v>
      </c>
      <c r="I49" s="87">
        <f t="shared" si="6"/>
        <v>0</v>
      </c>
      <c r="J49" s="89">
        <f t="shared" si="6"/>
        <v>0</v>
      </c>
      <c r="K49" s="107"/>
    </row>
    <row r="50" spans="1:11" s="11" customFormat="1" ht="71.25" customHeight="1">
      <c r="A50" s="19" t="s">
        <v>52</v>
      </c>
      <c r="B50" s="51" t="s">
        <v>88</v>
      </c>
      <c r="C50" s="143">
        <v>0</v>
      </c>
      <c r="D50" s="144">
        <f t="shared" si="13"/>
        <v>0</v>
      </c>
      <c r="E50" s="105">
        <v>0</v>
      </c>
      <c r="F50" s="91">
        <f t="shared" si="14"/>
        <v>0</v>
      </c>
      <c r="G50" s="92">
        <v>0</v>
      </c>
      <c r="H50" s="91">
        <f t="shared" si="15"/>
        <v>0</v>
      </c>
      <c r="I50" s="92">
        <f t="shared" si="6"/>
        <v>0</v>
      </c>
      <c r="J50" s="93">
        <f t="shared" si="6"/>
        <v>0</v>
      </c>
      <c r="K50" s="107"/>
    </row>
    <row r="51" spans="1:11" s="11" customFormat="1" ht="71.25" customHeight="1">
      <c r="A51" s="19" t="s">
        <v>53</v>
      </c>
      <c r="B51" s="51" t="s">
        <v>97</v>
      </c>
      <c r="C51" s="139">
        <v>-1892.41</v>
      </c>
      <c r="D51" s="132">
        <f t="shared" si="13"/>
        <v>-0.3510456742809019</v>
      </c>
      <c r="E51" s="105"/>
      <c r="F51" s="91"/>
      <c r="G51" s="92"/>
      <c r="H51" s="177"/>
      <c r="I51" s="92"/>
      <c r="J51" s="93"/>
      <c r="K51" s="107"/>
    </row>
    <row r="52" spans="1:11" ht="47.25" customHeight="1">
      <c r="A52" s="19" t="s">
        <v>54</v>
      </c>
      <c r="B52" s="46" t="s">
        <v>64</v>
      </c>
      <c r="C52" s="223">
        <f>C43+C44+C50+C51</f>
        <v>92855.789</v>
      </c>
      <c r="D52" s="224"/>
      <c r="E52" s="225">
        <f>E43+E44+E50+E51</f>
        <v>22997.118499999997</v>
      </c>
      <c r="F52" s="226"/>
      <c r="G52" s="227">
        <f>G43+G44+G50+G51</f>
        <v>24056.845999999994</v>
      </c>
      <c r="H52" s="228"/>
      <c r="I52" s="210">
        <f>G52-E52</f>
        <v>1059.7274999999972</v>
      </c>
      <c r="J52" s="211"/>
      <c r="K52" s="114">
        <f>G52-E52</f>
        <v>1059.7274999999972</v>
      </c>
    </row>
    <row r="53" spans="1:11" ht="51" customHeight="1">
      <c r="A53" s="19" t="s">
        <v>68</v>
      </c>
      <c r="B53" s="46" t="s">
        <v>66</v>
      </c>
      <c r="C53" s="197">
        <f>C52/C54</f>
        <v>17.224926448491686</v>
      </c>
      <c r="D53" s="198"/>
      <c r="E53" s="199">
        <f>E52/E54</f>
        <v>17.064050518886333</v>
      </c>
      <c r="F53" s="200"/>
      <c r="G53" s="229">
        <f>G52/G54</f>
        <v>25.72043721764397</v>
      </c>
      <c r="H53" s="230"/>
      <c r="I53" s="212">
        <f>G53-E53</f>
        <v>8.656386698757636</v>
      </c>
      <c r="J53" s="213"/>
      <c r="K53" s="114"/>
    </row>
    <row r="54" spans="1:11" ht="33.75" customHeight="1" thickBot="1">
      <c r="A54" s="20" t="s">
        <v>96</v>
      </c>
      <c r="B54" s="52" t="s">
        <v>67</v>
      </c>
      <c r="C54" s="193">
        <v>5390.78</v>
      </c>
      <c r="D54" s="194"/>
      <c r="E54" s="195">
        <f>'[1]3 мес. '!$C$131</f>
        <v>1347.694</v>
      </c>
      <c r="F54" s="196"/>
      <c r="G54" s="201">
        <f>'[1]3 мес. '!$E$131</f>
        <v>935.3202589999999</v>
      </c>
      <c r="H54" s="196"/>
      <c r="I54" s="216">
        <f>G54-E54</f>
        <v>-412.3737410000001</v>
      </c>
      <c r="J54" s="217"/>
      <c r="K54" s="114"/>
    </row>
    <row r="55" spans="1:9" ht="14.25" customHeight="1">
      <c r="A55" s="15"/>
      <c r="B55" s="3"/>
      <c r="C55" s="35"/>
      <c r="D55" s="35"/>
      <c r="E55" s="24"/>
      <c r="F55" s="24"/>
      <c r="I55" s="31"/>
    </row>
    <row r="56" spans="1:10" ht="27.75" customHeight="1">
      <c r="A56" s="215" t="s">
        <v>98</v>
      </c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9" ht="42.75" customHeight="1">
      <c r="A57" s="22"/>
      <c r="B57" s="23" t="s">
        <v>99</v>
      </c>
      <c r="C57" s="35"/>
      <c r="D57" s="35"/>
      <c r="E57" s="24"/>
      <c r="F57" s="222" t="s">
        <v>100</v>
      </c>
      <c r="G57" s="222"/>
      <c r="I57" s="31"/>
    </row>
    <row r="58" spans="1:7" ht="19.5" customHeight="1">
      <c r="A58" s="22"/>
      <c r="B58" s="23"/>
      <c r="C58" s="192"/>
      <c r="D58" s="192"/>
      <c r="E58" s="32"/>
      <c r="F58" s="174"/>
      <c r="G58" s="175"/>
    </row>
    <row r="59" spans="2:7" ht="27" customHeight="1">
      <c r="B59" s="23" t="s">
        <v>91</v>
      </c>
      <c r="F59" s="184" t="s">
        <v>92</v>
      </c>
      <c r="G59" s="184"/>
    </row>
    <row r="60" spans="2:7" ht="22.5">
      <c r="B60" s="23"/>
      <c r="F60" s="175"/>
      <c r="G60" s="175"/>
    </row>
    <row r="61" spans="2:7" ht="23.25" customHeight="1">
      <c r="B61" s="23" t="s">
        <v>81</v>
      </c>
      <c r="F61" s="184" t="s">
        <v>82</v>
      </c>
      <c r="G61" s="184"/>
    </row>
    <row r="62" ht="22.5">
      <c r="B62" s="3"/>
    </row>
  </sheetData>
  <sheetProtection/>
  <mergeCells count="29">
    <mergeCell ref="A56:J56"/>
    <mergeCell ref="I54:J54"/>
    <mergeCell ref="E8:J8"/>
    <mergeCell ref="I9:J9"/>
    <mergeCell ref="F57:G57"/>
    <mergeCell ref="F59:G59"/>
    <mergeCell ref="C52:D52"/>
    <mergeCell ref="E52:F52"/>
    <mergeCell ref="G52:H52"/>
    <mergeCell ref="G53:H53"/>
    <mergeCell ref="G54:H54"/>
    <mergeCell ref="A2:J2"/>
    <mergeCell ref="E9:F9"/>
    <mergeCell ref="G9:H9"/>
    <mergeCell ref="C8:D9"/>
    <mergeCell ref="I52:J52"/>
    <mergeCell ref="I53:J53"/>
    <mergeCell ref="A4:J4"/>
    <mergeCell ref="A6:J6"/>
    <mergeCell ref="F61:G61"/>
    <mergeCell ref="A3:J3"/>
    <mergeCell ref="A5:J5"/>
    <mergeCell ref="A8:A10"/>
    <mergeCell ref="B8:B10"/>
    <mergeCell ref="C58:D58"/>
    <mergeCell ref="C54:D54"/>
    <mergeCell ref="E54:F54"/>
    <mergeCell ref="C53:D53"/>
    <mergeCell ref="E53:F53"/>
  </mergeCells>
  <conditionalFormatting sqref="C22 E22">
    <cfRule type="containsText" priority="5" dxfId="14" operator="containsText" stopIfTrue="1" text="Додаток2">
      <formula>NOT(ISERROR(SEARCH("Додаток2",C22)))</formula>
    </cfRule>
    <cfRule type="containsText" priority="6" dxfId="14" operator="containsText" stopIfTrue="1" text="Додаток2">
      <formula>NOT(ISERROR(SEARCH("Додаток2",C22)))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1"/>
  <sheetViews>
    <sheetView tabSelected="1" view="pageBreakPreview" zoomScale="61" zoomScaleNormal="75" zoomScaleSheetLayoutView="61" zoomScalePageLayoutView="0" workbookViewId="0" topLeftCell="A1">
      <selection activeCell="G54" sqref="G54:H54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8515625" style="5" customWidth="1"/>
    <col min="6" max="6" width="17.28125" style="5" customWidth="1"/>
    <col min="7" max="7" width="17.421875" style="5" customWidth="1"/>
    <col min="8" max="8" width="14.421875" style="5" customWidth="1"/>
    <col min="9" max="9" width="18.7109375" style="5" customWidth="1"/>
    <col min="10" max="10" width="16.421875" style="5" customWidth="1"/>
    <col min="11" max="11" width="22.28125" style="107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202" t="s">
        <v>87</v>
      </c>
      <c r="B2" s="202"/>
      <c r="C2" s="202"/>
      <c r="D2" s="202"/>
      <c r="E2" s="202"/>
      <c r="F2" s="202"/>
      <c r="G2" s="202"/>
      <c r="H2" s="202"/>
      <c r="I2" s="202"/>
      <c r="J2" s="202"/>
      <c r="K2" s="108"/>
    </row>
    <row r="3" spans="1:11" s="7" customFormat="1" ht="33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09"/>
    </row>
    <row r="4" spans="1:13" s="8" customFormat="1" ht="36.75" customHeight="1">
      <c r="A4" s="214" t="str">
        <f>'додаток 63 ЦВ (вода)'!A4:J4</f>
        <v>(додаток 63 до Постанови НКРЕКП від 16.06.2016р. № 1141 (у редакції Постанови НКРЕКП від 16.12.2020 р. № 2499)</v>
      </c>
      <c r="B4" s="214"/>
      <c r="C4" s="214"/>
      <c r="D4" s="214"/>
      <c r="E4" s="214"/>
      <c r="F4" s="214"/>
      <c r="G4" s="214"/>
      <c r="H4" s="214"/>
      <c r="I4" s="214"/>
      <c r="J4" s="214"/>
      <c r="K4" s="110"/>
      <c r="L4" s="21"/>
      <c r="M4" s="21"/>
    </row>
    <row r="5" spans="1:13" s="8" customFormat="1" ht="24" customHeight="1">
      <c r="A5" s="186" t="s">
        <v>86</v>
      </c>
      <c r="B5" s="186"/>
      <c r="C5" s="186"/>
      <c r="D5" s="186"/>
      <c r="E5" s="186"/>
      <c r="F5" s="186"/>
      <c r="G5" s="186"/>
      <c r="H5" s="186"/>
      <c r="I5" s="186"/>
      <c r="J5" s="186"/>
      <c r="K5" s="111"/>
      <c r="L5" s="21"/>
      <c r="M5" s="21"/>
    </row>
    <row r="6" spans="1:13" s="8" customFormat="1" ht="30" customHeight="1">
      <c r="A6" s="186" t="str">
        <f>'додаток 63 ЦВ (вода)'!A6:J6</f>
        <v>за 1 квартал 2021 року</v>
      </c>
      <c r="B6" s="186"/>
      <c r="C6" s="186"/>
      <c r="D6" s="186"/>
      <c r="E6" s="186"/>
      <c r="F6" s="186"/>
      <c r="G6" s="186"/>
      <c r="H6" s="186"/>
      <c r="I6" s="186"/>
      <c r="J6" s="186"/>
      <c r="K6" s="111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84</v>
      </c>
      <c r="K7" s="108"/>
      <c r="L7" s="21"/>
      <c r="M7" s="21"/>
    </row>
    <row r="8" spans="1:11" s="9" customFormat="1" ht="29.25" customHeight="1">
      <c r="A8" s="187" t="s">
        <v>0</v>
      </c>
      <c r="B8" s="249" t="s">
        <v>1</v>
      </c>
      <c r="C8" s="250" t="s">
        <v>83</v>
      </c>
      <c r="D8" s="251"/>
      <c r="E8" s="254" t="str">
        <f>A6</f>
        <v>за 1 квартал 2021 року</v>
      </c>
      <c r="F8" s="255"/>
      <c r="G8" s="255"/>
      <c r="H8" s="255"/>
      <c r="I8" s="255"/>
      <c r="J8" s="256"/>
      <c r="K8" s="112"/>
    </row>
    <row r="9" spans="1:11" s="9" customFormat="1" ht="43.5" customHeight="1">
      <c r="A9" s="188"/>
      <c r="B9" s="191"/>
      <c r="C9" s="252"/>
      <c r="D9" s="253"/>
      <c r="E9" s="257" t="s">
        <v>90</v>
      </c>
      <c r="F9" s="258"/>
      <c r="G9" s="237" t="s">
        <v>78</v>
      </c>
      <c r="H9" s="238"/>
      <c r="I9" s="238" t="s">
        <v>80</v>
      </c>
      <c r="J9" s="239"/>
      <c r="K9" s="112"/>
    </row>
    <row r="10" spans="1:11" s="9" customFormat="1" ht="33" customHeight="1">
      <c r="A10" s="188"/>
      <c r="B10" s="191"/>
      <c r="C10" s="183" t="s">
        <v>76</v>
      </c>
      <c r="D10" s="126" t="s">
        <v>89</v>
      </c>
      <c r="E10" s="36" t="s">
        <v>77</v>
      </c>
      <c r="F10" s="37" t="s">
        <v>65</v>
      </c>
      <c r="G10" s="119" t="s">
        <v>79</v>
      </c>
      <c r="H10" s="37" t="s">
        <v>65</v>
      </c>
      <c r="I10" s="40" t="s">
        <v>79</v>
      </c>
      <c r="J10" s="42" t="s">
        <v>65</v>
      </c>
      <c r="K10" s="112"/>
    </row>
    <row r="11" spans="1:11" s="10" customFormat="1" ht="20.25" customHeight="1" thickBot="1">
      <c r="A11" s="26">
        <v>1</v>
      </c>
      <c r="B11" s="44">
        <v>2</v>
      </c>
      <c r="C11" s="145">
        <v>3</v>
      </c>
      <c r="D11" s="146">
        <v>4</v>
      </c>
      <c r="E11" s="56">
        <v>5</v>
      </c>
      <c r="F11" s="57">
        <v>6</v>
      </c>
      <c r="G11" s="120">
        <v>7</v>
      </c>
      <c r="H11" s="59">
        <v>8</v>
      </c>
      <c r="I11" s="58">
        <v>9</v>
      </c>
      <c r="J11" s="60">
        <v>10</v>
      </c>
      <c r="K11" s="113"/>
    </row>
    <row r="12" spans="1:12" s="11" customFormat="1" ht="27.75" customHeight="1">
      <c r="A12" s="25">
        <v>1</v>
      </c>
      <c r="B12" s="45" t="s">
        <v>57</v>
      </c>
      <c r="C12" s="147">
        <f aca="true" t="shared" si="0" ref="C12:J12">C13+C18+C19+C24</f>
        <v>28110.09</v>
      </c>
      <c r="D12" s="148">
        <f t="shared" si="0"/>
        <v>9.965501960478456</v>
      </c>
      <c r="E12" s="78">
        <f>E13+E18+E19+E24</f>
        <v>7027.523</v>
      </c>
      <c r="F12" s="61">
        <f t="shared" si="0"/>
        <v>9.965502669512254</v>
      </c>
      <c r="G12" s="78">
        <f>G13+G18+G19+G24</f>
        <v>6630.266</v>
      </c>
      <c r="H12" s="63">
        <f t="shared" si="0"/>
        <v>15.326326151537828</v>
      </c>
      <c r="I12" s="62">
        <f t="shared" si="0"/>
        <v>-397.2569999999999</v>
      </c>
      <c r="J12" s="64">
        <f t="shared" si="0"/>
        <v>5.360823482025573</v>
      </c>
      <c r="K12" s="114">
        <f>G12-E12</f>
        <v>-397.2570000000005</v>
      </c>
      <c r="L12" s="161">
        <f>H12-F12</f>
        <v>5.360823482025573</v>
      </c>
    </row>
    <row r="13" spans="1:11" s="11" customFormat="1" ht="27.75" customHeight="1">
      <c r="A13" s="16" t="s">
        <v>2</v>
      </c>
      <c r="B13" s="46" t="s">
        <v>58</v>
      </c>
      <c r="C13" s="149">
        <f aca="true" t="shared" si="1" ref="C13:J13">C14+C15+C16+C17</f>
        <v>3701.8869999999997</v>
      </c>
      <c r="D13" s="150">
        <f t="shared" si="1"/>
        <v>1.312381502726235</v>
      </c>
      <c r="E13" s="79">
        <f>E14+E15+E16+E17</f>
        <v>925.473</v>
      </c>
      <c r="F13" s="65">
        <f t="shared" si="1"/>
        <v>1.3123832753107338</v>
      </c>
      <c r="G13" s="79">
        <f>G14+G15+G16+G17</f>
        <v>1071.1689999999999</v>
      </c>
      <c r="H13" s="67">
        <f t="shared" si="1"/>
        <v>2.4760824765426643</v>
      </c>
      <c r="I13" s="66">
        <f t="shared" si="1"/>
        <v>145.696</v>
      </c>
      <c r="J13" s="68">
        <f t="shared" si="1"/>
        <v>1.1636992012319303</v>
      </c>
      <c r="K13" s="115"/>
    </row>
    <row r="14" spans="1:11" s="11" customFormat="1" ht="26.25" customHeight="1">
      <c r="A14" s="17" t="s">
        <v>3</v>
      </c>
      <c r="B14" s="47" t="s">
        <v>4</v>
      </c>
      <c r="C14" s="151">
        <v>2803.365</v>
      </c>
      <c r="D14" s="152">
        <f>C14/$C$54</f>
        <v>0.9938402688656168</v>
      </c>
      <c r="E14" s="80">
        <f>'[1]3 мес. '!$H$9</f>
        <v>700.842</v>
      </c>
      <c r="F14" s="69">
        <f>E14/$E$54</f>
        <v>0.9938413324163162</v>
      </c>
      <c r="G14" s="80">
        <f>'[1]3 мес. '!$J$9</f>
        <v>922.288</v>
      </c>
      <c r="H14" s="70">
        <f>G14/$G$54</f>
        <v>2.1319335745578716</v>
      </c>
      <c r="I14" s="71">
        <f>G14-E14</f>
        <v>221.44600000000003</v>
      </c>
      <c r="J14" s="72">
        <f>H14-F14</f>
        <v>1.1380922421415554</v>
      </c>
      <c r="K14" s="115"/>
    </row>
    <row r="15" spans="1:11" s="11" customFormat="1" ht="71.25" customHeight="1">
      <c r="A15" s="17" t="s">
        <v>5</v>
      </c>
      <c r="B15" s="48" t="s">
        <v>72</v>
      </c>
      <c r="C15" s="151">
        <v>379.491</v>
      </c>
      <c r="D15" s="152">
        <f>C15/$C$54</f>
        <v>0.1345359728298248</v>
      </c>
      <c r="E15" s="182">
        <f>'[1]3 мес. '!$H$10</f>
        <v>94.872</v>
      </c>
      <c r="F15" s="69">
        <f>E15/$E$54</f>
        <v>0.13453490927912531</v>
      </c>
      <c r="G15" s="182">
        <f>'[1]3 мес. '!$J$10</f>
        <v>54.31</v>
      </c>
      <c r="H15" s="70">
        <f>G15/$G$54</f>
        <v>0.12554138450704985</v>
      </c>
      <c r="I15" s="71">
        <f aca="true" t="shared" si="2" ref="I15:J29">G15-E15</f>
        <v>-40.562</v>
      </c>
      <c r="J15" s="72">
        <f t="shared" si="2"/>
        <v>-0.008993524772075462</v>
      </c>
      <c r="K15" s="115"/>
    </row>
    <row r="16" spans="1:11" s="11" customFormat="1" ht="31.5" customHeight="1">
      <c r="A16" s="17" t="s">
        <v>6</v>
      </c>
      <c r="B16" s="47" t="s">
        <v>7</v>
      </c>
      <c r="C16" s="151">
        <v>519.031</v>
      </c>
      <c r="D16" s="152">
        <f>C16/$C$54</f>
        <v>0.18400526103079334</v>
      </c>
      <c r="E16" s="80">
        <f>'[1]3 мес. '!$H$11</f>
        <v>129.75900000000001</v>
      </c>
      <c r="F16" s="69">
        <f>E16/$E$54</f>
        <v>0.18400703361529244</v>
      </c>
      <c r="G16" s="80">
        <f>'[1]3 мес. '!$J$11</f>
        <v>94.571</v>
      </c>
      <c r="H16" s="70">
        <f>G16/$G$54</f>
        <v>0.21860751747774282</v>
      </c>
      <c r="I16" s="71">
        <f t="shared" si="2"/>
        <v>-35.18800000000002</v>
      </c>
      <c r="J16" s="72">
        <f t="shared" si="2"/>
        <v>0.034600483862450376</v>
      </c>
      <c r="K16" s="115"/>
    </row>
    <row r="17" spans="1:11" s="12" customFormat="1" ht="49.5" customHeight="1">
      <c r="A17" s="17" t="s">
        <v>8</v>
      </c>
      <c r="B17" s="47" t="s">
        <v>9</v>
      </c>
      <c r="C17" s="153">
        <v>0</v>
      </c>
      <c r="D17" s="154">
        <f>C17/$C$54</f>
        <v>0</v>
      </c>
      <c r="E17" s="103">
        <v>0</v>
      </c>
      <c r="F17" s="86">
        <f>E17/$E$54</f>
        <v>0</v>
      </c>
      <c r="G17" s="103">
        <v>0</v>
      </c>
      <c r="H17" s="88">
        <f>G17/$G$54</f>
        <v>0</v>
      </c>
      <c r="I17" s="87">
        <f t="shared" si="2"/>
        <v>0</v>
      </c>
      <c r="J17" s="89">
        <f t="shared" si="2"/>
        <v>0</v>
      </c>
      <c r="K17" s="114"/>
    </row>
    <row r="18" spans="1:12" s="11" customFormat="1" ht="29.25" customHeight="1">
      <c r="A18" s="16" t="s">
        <v>10</v>
      </c>
      <c r="B18" s="46" t="s">
        <v>11</v>
      </c>
      <c r="C18" s="149">
        <v>15198.233</v>
      </c>
      <c r="D18" s="150">
        <f>C18/$C$54</f>
        <v>5.388030445911357</v>
      </c>
      <c r="E18" s="79">
        <f>'[1]3 мес. '!$H$17</f>
        <v>3799.557</v>
      </c>
      <c r="F18" s="65">
        <f>E18/$E$54</f>
        <v>5.388028673326857</v>
      </c>
      <c r="G18" s="79">
        <f>'[1]3 мес. '!$J$17</f>
        <v>3085.966</v>
      </c>
      <c r="H18" s="67">
        <f>G18/$G$54</f>
        <v>7.133427438440115</v>
      </c>
      <c r="I18" s="73">
        <f t="shared" si="2"/>
        <v>-713.5909999999999</v>
      </c>
      <c r="J18" s="68">
        <f t="shared" si="2"/>
        <v>1.7453987651132579</v>
      </c>
      <c r="K18" s="114">
        <f>G18-E18</f>
        <v>-713.5909999999999</v>
      </c>
      <c r="L18" s="161">
        <f>H18-F18</f>
        <v>1.7453987651132579</v>
      </c>
    </row>
    <row r="19" spans="1:12" s="11" customFormat="1" ht="31.5" customHeight="1">
      <c r="A19" s="16" t="s">
        <v>12</v>
      </c>
      <c r="B19" s="46" t="s">
        <v>59</v>
      </c>
      <c r="C19" s="149">
        <f aca="true" t="shared" si="3" ref="C19:J19">C20+C21+C22+C23</f>
        <v>4314.062</v>
      </c>
      <c r="D19" s="150">
        <f t="shared" si="3"/>
        <v>1.5294078858739197</v>
      </c>
      <c r="E19" s="79">
        <f>E20+E21+E22+E23</f>
        <v>1078.516</v>
      </c>
      <c r="F19" s="65">
        <f t="shared" si="3"/>
        <v>1.5294085949077194</v>
      </c>
      <c r="G19" s="79">
        <f>G20+G21+G22+G23</f>
        <v>1165.267</v>
      </c>
      <c r="H19" s="67">
        <f t="shared" si="3"/>
        <v>2.6935966212553204</v>
      </c>
      <c r="I19" s="66">
        <f t="shared" si="3"/>
        <v>86.7509999999999</v>
      </c>
      <c r="J19" s="68">
        <f t="shared" si="3"/>
        <v>1.1641880263476014</v>
      </c>
      <c r="K19" s="114">
        <f>G19-E19</f>
        <v>86.75099999999998</v>
      </c>
      <c r="L19" s="161">
        <f>H19-F19</f>
        <v>1.164188026347601</v>
      </c>
    </row>
    <row r="20" spans="1:11" s="11" customFormat="1" ht="46.5" customHeight="1">
      <c r="A20" s="17" t="s">
        <v>13</v>
      </c>
      <c r="B20" s="47" t="s">
        <v>74</v>
      </c>
      <c r="C20" s="151">
        <v>3343.611</v>
      </c>
      <c r="D20" s="152">
        <f>C20/$C$54</f>
        <v>1.1853666059261045</v>
      </c>
      <c r="E20" s="80">
        <f>'[1]3 мес. '!$H$20</f>
        <v>835.902</v>
      </c>
      <c r="F20" s="69">
        <f>E20/$E$54</f>
        <v>1.185365542375405</v>
      </c>
      <c r="G20" s="80">
        <f>'[1]3 мес. '!$J$20</f>
        <v>674.641</v>
      </c>
      <c r="H20" s="70">
        <f aca="true" t="shared" si="4" ref="H20:H42">G20/$G$54</f>
        <v>1.559480117569888</v>
      </c>
      <c r="I20" s="71">
        <f>G20-E20</f>
        <v>-161.26100000000008</v>
      </c>
      <c r="J20" s="72">
        <f t="shared" si="2"/>
        <v>0.374114575194483</v>
      </c>
      <c r="K20" s="116"/>
    </row>
    <row r="21" spans="1:11" s="11" customFormat="1" ht="30" customHeight="1">
      <c r="A21" s="17" t="s">
        <v>14</v>
      </c>
      <c r="B21" s="47" t="s">
        <v>15</v>
      </c>
      <c r="C21" s="151">
        <v>965.725</v>
      </c>
      <c r="D21" s="152">
        <f>C21/$C$54</f>
        <v>0.34236583307926294</v>
      </c>
      <c r="E21" s="80">
        <f>'[1]3 мес. '!$H$22</f>
        <v>241.43200000000002</v>
      </c>
      <c r="F21" s="69">
        <f>E21/$E$54</f>
        <v>0.34236689662996234</v>
      </c>
      <c r="G21" s="80">
        <f>'[1]3 мес. '!$J$22</f>
        <v>410.136</v>
      </c>
      <c r="H21" s="70">
        <f t="shared" si="4"/>
        <v>0.9480582079945389</v>
      </c>
      <c r="I21" s="71">
        <f aca="true" t="shared" si="5" ref="I21:J50">G21-E21</f>
        <v>168.704</v>
      </c>
      <c r="J21" s="72">
        <f t="shared" si="2"/>
        <v>0.6056913113645765</v>
      </c>
      <c r="K21" s="115"/>
    </row>
    <row r="22" spans="1:11" s="13" customFormat="1" ht="25.5" customHeight="1">
      <c r="A22" s="18" t="s">
        <v>55</v>
      </c>
      <c r="B22" s="49" t="s">
        <v>56</v>
      </c>
      <c r="C22" s="153">
        <v>0</v>
      </c>
      <c r="D22" s="154">
        <f>C22/$C$54</f>
        <v>0</v>
      </c>
      <c r="E22" s="102">
        <v>0</v>
      </c>
      <c r="F22" s="86">
        <f>E22/$E$54</f>
        <v>0</v>
      </c>
      <c r="G22" s="102">
        <v>0</v>
      </c>
      <c r="H22" s="88">
        <f t="shared" si="4"/>
        <v>0</v>
      </c>
      <c r="I22" s="87">
        <f t="shared" si="5"/>
        <v>0</v>
      </c>
      <c r="J22" s="89">
        <f t="shared" si="2"/>
        <v>0</v>
      </c>
      <c r="K22" s="114"/>
    </row>
    <row r="23" spans="1:11" s="11" customFormat="1" ht="26.25" customHeight="1">
      <c r="A23" s="17" t="s">
        <v>16</v>
      </c>
      <c r="B23" s="47" t="s">
        <v>17</v>
      </c>
      <c r="C23" s="151">
        <v>4.726</v>
      </c>
      <c r="D23" s="152">
        <f>C23/$C$54</f>
        <v>0.001675446868552224</v>
      </c>
      <c r="E23" s="80">
        <f>'[1]3 мес. '!$H$23+'[1]3 мес. '!$H$18+'[1]3 мес. '!$H$21</f>
        <v>1.182</v>
      </c>
      <c r="F23" s="69">
        <f>E23/$E$54</f>
        <v>0.0016761559023518648</v>
      </c>
      <c r="G23" s="80">
        <f>'[1]3 мес. '!$J$23+'[1]3 мес. '!$J$18+'[1]3 мес. '!$J$21</f>
        <v>80.48999999999998</v>
      </c>
      <c r="H23" s="70">
        <f t="shared" si="4"/>
        <v>0.18605829569089377</v>
      </c>
      <c r="I23" s="71">
        <f t="shared" si="5"/>
        <v>79.30799999999998</v>
      </c>
      <c r="J23" s="72">
        <f t="shared" si="2"/>
        <v>0.1843821397885419</v>
      </c>
      <c r="K23" s="115"/>
    </row>
    <row r="24" spans="1:13" s="11" customFormat="1" ht="26.25" customHeight="1">
      <c r="A24" s="16" t="s">
        <v>18</v>
      </c>
      <c r="B24" s="46" t="s">
        <v>60</v>
      </c>
      <c r="C24" s="155">
        <f aca="true" t="shared" si="6" ref="C24:J24">SUM(C25:C29)</f>
        <v>4895.908</v>
      </c>
      <c r="D24" s="156">
        <f t="shared" si="6"/>
        <v>1.735682125966945</v>
      </c>
      <c r="E24" s="81">
        <f t="shared" si="6"/>
        <v>1223.9769999999999</v>
      </c>
      <c r="F24" s="75">
        <f t="shared" si="6"/>
        <v>1.7356821259669444</v>
      </c>
      <c r="G24" s="81">
        <f>SUM(G25:G29)</f>
        <v>1307.864</v>
      </c>
      <c r="H24" s="76">
        <f t="shared" si="6"/>
        <v>3.0232196152997286</v>
      </c>
      <c r="I24" s="74">
        <f t="shared" si="6"/>
        <v>83.88700000000007</v>
      </c>
      <c r="J24" s="77">
        <f t="shared" si="6"/>
        <v>1.287537489332784</v>
      </c>
      <c r="K24" s="114">
        <f>G24-E24</f>
        <v>83.88700000000017</v>
      </c>
      <c r="L24" s="161">
        <f>H24-F24</f>
        <v>1.2875374893327842</v>
      </c>
      <c r="M24" s="161"/>
    </row>
    <row r="25" spans="1:11" s="11" customFormat="1" ht="27.75" customHeight="1">
      <c r="A25" s="17" t="s">
        <v>19</v>
      </c>
      <c r="B25" s="47" t="s">
        <v>20</v>
      </c>
      <c r="C25" s="157">
        <v>2459.344</v>
      </c>
      <c r="D25" s="152">
        <f aca="true" t="shared" si="7" ref="D25:D39">C25/$C$54</f>
        <v>0.8718790104724293</v>
      </c>
      <c r="E25" s="82">
        <f>'[1]3 мес. '!$H$28</f>
        <v>614.838</v>
      </c>
      <c r="F25" s="69">
        <f>E25/$E$54</f>
        <v>0.8718818466076277</v>
      </c>
      <c r="G25" s="82">
        <f>'[1]3 мес. '!$J$28</f>
        <v>580.6</v>
      </c>
      <c r="H25" s="70">
        <f t="shared" si="4"/>
        <v>1.3420977323659207</v>
      </c>
      <c r="I25" s="71">
        <f t="shared" si="5"/>
        <v>-34.23799999999994</v>
      </c>
      <c r="J25" s="72">
        <f t="shared" si="2"/>
        <v>0.470215885758293</v>
      </c>
      <c r="K25" s="114"/>
    </row>
    <row r="26" spans="1:11" s="11" customFormat="1" ht="45.75" customHeight="1">
      <c r="A26" s="17" t="s">
        <v>21</v>
      </c>
      <c r="B26" s="47" t="s">
        <v>74</v>
      </c>
      <c r="C26" s="157">
        <v>541.056</v>
      </c>
      <c r="D26" s="152">
        <f t="shared" si="7"/>
        <v>0.1918134957493424</v>
      </c>
      <c r="E26" s="82">
        <f>'[1]3 мес. '!$H$30</f>
        <v>135.264</v>
      </c>
      <c r="F26" s="69">
        <f>E26/$E$54</f>
        <v>0.19181349574934237</v>
      </c>
      <c r="G26" s="82">
        <f>'[1]3 мес. '!$J$30</f>
        <v>125.959</v>
      </c>
      <c r="H26" s="70">
        <f t="shared" si="4"/>
        <v>0.291163086929175</v>
      </c>
      <c r="I26" s="71">
        <f t="shared" si="5"/>
        <v>-9.305000000000007</v>
      </c>
      <c r="J26" s="72">
        <f t="shared" si="2"/>
        <v>0.09934959117983261</v>
      </c>
      <c r="K26" s="115"/>
    </row>
    <row r="27" spans="1:11" s="11" customFormat="1" ht="25.5" customHeight="1">
      <c r="A27" s="17" t="s">
        <v>22</v>
      </c>
      <c r="B27" s="47" t="s">
        <v>15</v>
      </c>
      <c r="C27" s="157">
        <v>474.534</v>
      </c>
      <c r="D27" s="152">
        <f t="shared" si="7"/>
        <v>0.16823032253947548</v>
      </c>
      <c r="E27" s="82">
        <f>'[1]3 мес. '!$H$32</f>
        <v>118.63199999999999</v>
      </c>
      <c r="F27" s="69">
        <f>E27/$E$54</f>
        <v>0.16822819543807652</v>
      </c>
      <c r="G27" s="82">
        <f>'[1]3 мес. '!$J$32</f>
        <v>102.80000000000001</v>
      </c>
      <c r="H27" s="70">
        <f t="shared" si="4"/>
        <v>0.23762942970585024</v>
      </c>
      <c r="I27" s="71">
        <f t="shared" si="5"/>
        <v>-15.83199999999998</v>
      </c>
      <c r="J27" s="72">
        <f t="shared" si="2"/>
        <v>0.06940123426777373</v>
      </c>
      <c r="K27" s="115"/>
    </row>
    <row r="28" spans="1:11" s="11" customFormat="1" ht="52.5" customHeight="1">
      <c r="A28" s="17" t="s">
        <v>23</v>
      </c>
      <c r="B28" s="50" t="s">
        <v>73</v>
      </c>
      <c r="C28" s="157">
        <v>637.864</v>
      </c>
      <c r="D28" s="152">
        <f t="shared" si="7"/>
        <v>0.22613356778717644</v>
      </c>
      <c r="E28" s="82">
        <f>'[1]3 мес. '!$H$45</f>
        <v>159.46499999999997</v>
      </c>
      <c r="F28" s="69">
        <f>E28/$E$54</f>
        <v>0.22613214971957707</v>
      </c>
      <c r="G28" s="82">
        <f>'[1]3 мес. '!$J$45</f>
        <v>133.212</v>
      </c>
      <c r="H28" s="70">
        <f t="shared" si="4"/>
        <v>0.3079289065172735</v>
      </c>
      <c r="I28" s="71">
        <f t="shared" si="5"/>
        <v>-26.252999999999986</v>
      </c>
      <c r="J28" s="72">
        <f t="shared" si="2"/>
        <v>0.08179675679769643</v>
      </c>
      <c r="K28" s="114"/>
    </row>
    <row r="29" spans="1:11" s="11" customFormat="1" ht="25.5" customHeight="1">
      <c r="A29" s="17" t="s">
        <v>69</v>
      </c>
      <c r="B29" s="47" t="s">
        <v>24</v>
      </c>
      <c r="C29" s="157">
        <v>783.11</v>
      </c>
      <c r="D29" s="152">
        <f t="shared" si="7"/>
        <v>0.2776257294185214</v>
      </c>
      <c r="E29" s="164">
        <f>'[1]3 мес. '!$H$33-'[1]3 мес. '!$H$45+'[1]3 мес. '!$H$29+'[1]3 мес. '!$H$31</f>
        <v>195.77800000000002</v>
      </c>
      <c r="F29" s="69">
        <f>E29/$E$54</f>
        <v>0.27762643845232104</v>
      </c>
      <c r="G29" s="164">
        <f>'[1]3 мес. '!$J$33-'[1]3 мес. '!$J$45+'[1]3 мес. '!$J$29+'[1]3 мес. '!$J$31</f>
        <v>365.293</v>
      </c>
      <c r="H29" s="70">
        <f t="shared" si="4"/>
        <v>0.8444004597815092</v>
      </c>
      <c r="I29" s="71">
        <f t="shared" si="5"/>
        <v>169.515</v>
      </c>
      <c r="J29" s="72">
        <f t="shared" si="2"/>
        <v>0.5667740213291882</v>
      </c>
      <c r="K29" s="115"/>
    </row>
    <row r="30" spans="1:12" s="11" customFormat="1" ht="26.25" customHeight="1">
      <c r="A30" s="16" t="s">
        <v>25</v>
      </c>
      <c r="B30" s="46" t="s">
        <v>61</v>
      </c>
      <c r="C30" s="155">
        <f aca="true" t="shared" si="8" ref="C30:J30">SUM(C31:C35)</f>
        <v>1645.472</v>
      </c>
      <c r="D30" s="156">
        <f t="shared" si="8"/>
        <v>0.5833476321816261</v>
      </c>
      <c r="E30" s="81">
        <f>SUM(E31:E35)</f>
        <v>411.35699999999997</v>
      </c>
      <c r="F30" s="75">
        <f t="shared" si="8"/>
        <v>0.5833320334380341</v>
      </c>
      <c r="G30" s="81">
        <f>SUM(G31:G35)</f>
        <v>284.642</v>
      </c>
      <c r="H30" s="76">
        <f t="shared" si="8"/>
        <v>0.6579700012678271</v>
      </c>
      <c r="I30" s="74">
        <f t="shared" si="8"/>
        <v>-126.71500000000007</v>
      </c>
      <c r="J30" s="77">
        <f t="shared" si="8"/>
        <v>0.07463796782979303</v>
      </c>
      <c r="K30" s="114">
        <f>G30-E30</f>
        <v>-126.71499999999997</v>
      </c>
      <c r="L30" s="161">
        <f>H30-F30</f>
        <v>0.07463796782979304</v>
      </c>
    </row>
    <row r="31" spans="1:11" s="11" customFormat="1" ht="27.75" customHeight="1">
      <c r="A31" s="17" t="s">
        <v>26</v>
      </c>
      <c r="B31" s="47" t="s">
        <v>20</v>
      </c>
      <c r="C31" s="157">
        <v>1228.574</v>
      </c>
      <c r="D31" s="152">
        <f t="shared" si="7"/>
        <v>0.4355502456802116</v>
      </c>
      <c r="E31" s="82">
        <f>'[1]3 мес. '!$H$71</f>
        <v>307.14300000000003</v>
      </c>
      <c r="F31" s="166">
        <f>E31/$E$54</f>
        <v>0.43554953664641194</v>
      </c>
      <c r="G31" s="82">
        <f>'[1]3 мес. '!$J$71</f>
        <v>198.934</v>
      </c>
      <c r="H31" s="167">
        <f t="shared" si="4"/>
        <v>0.45984993160606624</v>
      </c>
      <c r="I31" s="165">
        <f t="shared" si="5"/>
        <v>-108.20900000000003</v>
      </c>
      <c r="J31" s="168">
        <f t="shared" si="5"/>
        <v>0.024300394959654303</v>
      </c>
      <c r="K31" s="115"/>
    </row>
    <row r="32" spans="1:11" s="11" customFormat="1" ht="45" customHeight="1">
      <c r="A32" s="17" t="s">
        <v>27</v>
      </c>
      <c r="B32" s="47" t="s">
        <v>74</v>
      </c>
      <c r="C32" s="157">
        <v>270.286</v>
      </c>
      <c r="D32" s="152">
        <f t="shared" si="7"/>
        <v>0.0958209547849146</v>
      </c>
      <c r="E32" s="82">
        <f>'[1]3 мес. '!$H$73</f>
        <v>67.572</v>
      </c>
      <c r="F32" s="166">
        <f>E32/$E$54</f>
        <v>0.09582166381871424</v>
      </c>
      <c r="G32" s="82">
        <f>'[1]3 мес. '!$J$73</f>
        <v>43.809</v>
      </c>
      <c r="H32" s="167">
        <f t="shared" si="4"/>
        <v>0.1012675844940038</v>
      </c>
      <c r="I32" s="165">
        <f t="shared" si="5"/>
        <v>-23.763000000000005</v>
      </c>
      <c r="J32" s="168">
        <f t="shared" si="5"/>
        <v>0.005445920675289567</v>
      </c>
      <c r="K32" s="115"/>
    </row>
    <row r="33" spans="1:11" s="11" customFormat="1" ht="25.5" customHeight="1">
      <c r="A33" s="17" t="s">
        <v>28</v>
      </c>
      <c r="B33" s="47" t="s">
        <v>15</v>
      </c>
      <c r="C33" s="157">
        <v>0.417</v>
      </c>
      <c r="D33" s="152">
        <f t="shared" si="7"/>
        <v>0.00014783354722519622</v>
      </c>
      <c r="E33" s="82">
        <f>'[1]3 мес. '!$H$75</f>
        <v>0.10400000000000001</v>
      </c>
      <c r="F33" s="166">
        <f>E33/$E$54</f>
        <v>0.00014747903032537562</v>
      </c>
      <c r="G33" s="82">
        <f>'[1]3 мес. '!$J$75</f>
        <v>0.09</v>
      </c>
      <c r="H33" s="167">
        <f t="shared" si="4"/>
        <v>0.00020804132950901283</v>
      </c>
      <c r="I33" s="165">
        <f t="shared" si="5"/>
        <v>-0.014000000000000012</v>
      </c>
      <c r="J33" s="168">
        <f t="shared" si="5"/>
        <v>6.056229918363721E-05</v>
      </c>
      <c r="K33" s="115"/>
    </row>
    <row r="34" spans="1:11" s="11" customFormat="1" ht="50.25" customHeight="1">
      <c r="A34" s="17" t="s">
        <v>29</v>
      </c>
      <c r="B34" s="50" t="s">
        <v>73</v>
      </c>
      <c r="C34" s="158">
        <v>0.453</v>
      </c>
      <c r="D34" s="154">
        <f t="shared" si="7"/>
        <v>0.00016059615561873837</v>
      </c>
      <c r="E34" s="82">
        <f>'[1]3 мес. '!$H$88</f>
        <v>0.11399999999999999</v>
      </c>
      <c r="F34" s="169">
        <f>E34/$E$54</f>
        <v>0.00016165970631820017</v>
      </c>
      <c r="G34" s="82">
        <f>'[1]3 мес. '!$J$88</f>
        <v>0.123</v>
      </c>
      <c r="H34" s="167">
        <f t="shared" si="4"/>
        <v>0.0002843231503289842</v>
      </c>
      <c r="I34" s="165">
        <f t="shared" si="5"/>
        <v>0.009000000000000008</v>
      </c>
      <c r="J34" s="168">
        <f t="shared" si="5"/>
        <v>0.00012266344401078402</v>
      </c>
      <c r="K34" s="115"/>
    </row>
    <row r="35" spans="1:11" s="11" customFormat="1" ht="29.25" customHeight="1">
      <c r="A35" s="17" t="s">
        <v>70</v>
      </c>
      <c r="B35" s="47" t="s">
        <v>24</v>
      </c>
      <c r="C35" s="157">
        <v>145.742</v>
      </c>
      <c r="D35" s="152">
        <f t="shared" si="7"/>
        <v>0.05166800201365599</v>
      </c>
      <c r="E35" s="82">
        <f>'[1]3 мес. '!$H$76-'[1]3 мес. '!$H$88+'[1]3 мес. '!$H$72+'[1]3 мес. '!$H$74</f>
        <v>36.42400000000001</v>
      </c>
      <c r="F35" s="166">
        <f>E35/$E$54</f>
        <v>0.05165169423626425</v>
      </c>
      <c r="G35" s="82">
        <f>'[1]3 мес. '!$J$76-'[1]3 мес. '!$J$88+'[1]3 мес. '!$J$72+'[1]3 мес. '!$J$74</f>
        <v>41.68599999999999</v>
      </c>
      <c r="H35" s="167">
        <f t="shared" si="4"/>
        <v>0.09636012068791898</v>
      </c>
      <c r="I35" s="165">
        <f t="shared" si="5"/>
        <v>5.261999999999986</v>
      </c>
      <c r="J35" s="168">
        <f t="shared" si="5"/>
        <v>0.04470842645165473</v>
      </c>
      <c r="K35" s="115"/>
    </row>
    <row r="36" spans="1:12" s="11" customFormat="1" ht="27.75" customHeight="1">
      <c r="A36" s="16" t="s">
        <v>30</v>
      </c>
      <c r="B36" s="46" t="s">
        <v>62</v>
      </c>
      <c r="C36" s="155">
        <f aca="true" t="shared" si="9" ref="C36:J36">SUM(C37:C40)</f>
        <v>1022.0830000000001</v>
      </c>
      <c r="D36" s="156">
        <f t="shared" si="9"/>
        <v>0.3623456965193531</v>
      </c>
      <c r="E36" s="81">
        <f t="shared" si="9"/>
        <v>255.53099999999995</v>
      </c>
      <c r="F36" s="170">
        <f t="shared" si="9"/>
        <v>0.36236023171224563</v>
      </c>
      <c r="G36" s="81">
        <f>SUM(G37:G40)</f>
        <v>232.101</v>
      </c>
      <c r="H36" s="171">
        <f t="shared" si="9"/>
        <v>0.5365177846707933</v>
      </c>
      <c r="I36" s="172">
        <f t="shared" si="9"/>
        <v>-23.42999999999997</v>
      </c>
      <c r="J36" s="173">
        <f t="shared" si="9"/>
        <v>0.17415755295854762</v>
      </c>
      <c r="K36" s="114">
        <f>G36-E36</f>
        <v>-23.42999999999995</v>
      </c>
      <c r="L36" s="161">
        <f>H36-F36</f>
        <v>0.17415755295854762</v>
      </c>
    </row>
    <row r="37" spans="1:11" s="11" customFormat="1" ht="26.25" customHeight="1">
      <c r="A37" s="17" t="s">
        <v>31</v>
      </c>
      <c r="B37" s="47" t="s">
        <v>20</v>
      </c>
      <c r="C37" s="157">
        <v>796.386</v>
      </c>
      <c r="D37" s="152">
        <f t="shared" si="7"/>
        <v>0.28233229578053987</v>
      </c>
      <c r="E37" s="82">
        <f>'[1]3 мес. '!$H$102</f>
        <v>199.09699999999998</v>
      </c>
      <c r="F37" s="166">
        <f>E37/$E$54</f>
        <v>0.2823330048143394</v>
      </c>
      <c r="G37" s="82">
        <f>'[1]3 мес. '!$J$102</f>
        <v>151.425</v>
      </c>
      <c r="H37" s="167">
        <f t="shared" si="4"/>
        <v>0.35002953689891414</v>
      </c>
      <c r="I37" s="165">
        <f t="shared" si="5"/>
        <v>-47.67199999999997</v>
      </c>
      <c r="J37" s="168">
        <f t="shared" si="5"/>
        <v>0.06769653208457471</v>
      </c>
      <c r="K37" s="115"/>
    </row>
    <row r="38" spans="1:11" s="11" customFormat="1" ht="48" customHeight="1">
      <c r="A38" s="17" t="s">
        <v>32</v>
      </c>
      <c r="B38" s="47" t="s">
        <v>74</v>
      </c>
      <c r="C38" s="157">
        <v>175.205</v>
      </c>
      <c r="D38" s="152">
        <f t="shared" si="7"/>
        <v>0.06211313343307076</v>
      </c>
      <c r="E38" s="82">
        <f>'[1]3 мес. '!$H$104</f>
        <v>43.802</v>
      </c>
      <c r="F38" s="166">
        <f>E38/$E$54</f>
        <v>0.06211419698377021</v>
      </c>
      <c r="G38" s="82">
        <f>'[1]3 мес. '!$J$104</f>
        <v>32.968999999999994</v>
      </c>
      <c r="H38" s="167">
        <f t="shared" si="4"/>
        <v>0.07621016213980715</v>
      </c>
      <c r="I38" s="165">
        <f t="shared" si="5"/>
        <v>-10.833000000000006</v>
      </c>
      <c r="J38" s="168">
        <f t="shared" si="5"/>
        <v>0.014095965156036942</v>
      </c>
      <c r="K38" s="115"/>
    </row>
    <row r="39" spans="1:11" s="11" customFormat="1" ht="27.75" customHeight="1">
      <c r="A39" s="17" t="s">
        <v>33</v>
      </c>
      <c r="B39" s="47" t="s">
        <v>15</v>
      </c>
      <c r="C39" s="157">
        <v>1.777</v>
      </c>
      <c r="D39" s="152">
        <f t="shared" si="7"/>
        <v>0.0006299765309812319</v>
      </c>
      <c r="E39" s="82">
        <f>'[1]3 мес. '!$H$106</f>
        <v>0.44399999999999995</v>
      </c>
      <c r="F39" s="166">
        <f>E39/$E$54</f>
        <v>0.0006296220140814111</v>
      </c>
      <c r="G39" s="82">
        <f>'[1]3 мес. '!$J$106</f>
        <v>0.45599999999999996</v>
      </c>
      <c r="H39" s="167">
        <f t="shared" si="4"/>
        <v>0.0010540760695123316</v>
      </c>
      <c r="I39" s="165">
        <f t="shared" si="5"/>
        <v>0.01200000000000001</v>
      </c>
      <c r="J39" s="168">
        <f t="shared" si="5"/>
        <v>0.0004244540554309205</v>
      </c>
      <c r="K39" s="115"/>
    </row>
    <row r="40" spans="1:11" s="11" customFormat="1" ht="31.5" customHeight="1">
      <c r="A40" s="17" t="s">
        <v>34</v>
      </c>
      <c r="B40" s="47" t="s">
        <v>24</v>
      </c>
      <c r="C40" s="157">
        <v>48.715</v>
      </c>
      <c r="D40" s="152">
        <f>C40/$C$54</f>
        <v>0.017270290774761235</v>
      </c>
      <c r="E40" s="82">
        <f>'[1]3 мес. '!$H$107+'[1]3 мес. '!$H$103+'[1]3 мес. '!$H$105</f>
        <v>12.187999999999999</v>
      </c>
      <c r="F40" s="166">
        <f>E40/$E$54</f>
        <v>0.017283407900054594</v>
      </c>
      <c r="G40" s="82">
        <f>'[1]3 мес. '!$J$107+'[1]3 мес. '!$J$103+'[1]3 мес. '!$J$105</f>
        <v>47.251000000000005</v>
      </c>
      <c r="H40" s="167">
        <f>G40/$G$54</f>
        <v>0.10922400956255963</v>
      </c>
      <c r="I40" s="165">
        <f t="shared" si="5"/>
        <v>35.063</v>
      </c>
      <c r="J40" s="168">
        <f t="shared" si="5"/>
        <v>0.09194060166250503</v>
      </c>
      <c r="K40" s="115"/>
    </row>
    <row r="41" spans="1:11" s="11" customFormat="1" ht="25.5" customHeight="1">
      <c r="A41" s="16" t="s">
        <v>35</v>
      </c>
      <c r="B41" s="46" t="s">
        <v>36</v>
      </c>
      <c r="C41" s="159">
        <v>0</v>
      </c>
      <c r="D41" s="160">
        <f>C41/$C$54</f>
        <v>0</v>
      </c>
      <c r="E41" s="105">
        <v>0</v>
      </c>
      <c r="F41" s="90">
        <f>E41/$C$54</f>
        <v>0</v>
      </c>
      <c r="G41" s="105">
        <v>0</v>
      </c>
      <c r="H41" s="91">
        <f>G41/$G$54</f>
        <v>0</v>
      </c>
      <c r="I41" s="92">
        <f t="shared" si="5"/>
        <v>0</v>
      </c>
      <c r="J41" s="93">
        <f t="shared" si="5"/>
        <v>0</v>
      </c>
      <c r="K41" s="114"/>
    </row>
    <row r="42" spans="1:11" s="11" customFormat="1" ht="25.5" customHeight="1">
      <c r="A42" s="16" t="s">
        <v>37</v>
      </c>
      <c r="B42" s="46" t="s">
        <v>38</v>
      </c>
      <c r="C42" s="159">
        <v>0</v>
      </c>
      <c r="D42" s="160">
        <f>C42/$C$54</f>
        <v>0</v>
      </c>
      <c r="E42" s="105">
        <v>0</v>
      </c>
      <c r="F42" s="90">
        <f>E42/$C$54</f>
        <v>0</v>
      </c>
      <c r="G42" s="105">
        <v>0</v>
      </c>
      <c r="H42" s="91">
        <f t="shared" si="4"/>
        <v>0</v>
      </c>
      <c r="I42" s="92">
        <f t="shared" si="5"/>
        <v>0</v>
      </c>
      <c r="J42" s="93">
        <f t="shared" si="5"/>
        <v>0</v>
      </c>
      <c r="K42" s="115"/>
    </row>
    <row r="43" spans="1:12" s="11" customFormat="1" ht="31.5" customHeight="1">
      <c r="A43" s="16" t="s">
        <v>39</v>
      </c>
      <c r="B43" s="46" t="s">
        <v>40</v>
      </c>
      <c r="C43" s="155">
        <f aca="true" t="shared" si="10" ref="C43:H43">C12+C30+C36+C41+C42</f>
        <v>30777.645</v>
      </c>
      <c r="D43" s="156">
        <f t="shared" si="10"/>
        <v>10.911195289179435</v>
      </c>
      <c r="E43" s="81">
        <f t="shared" si="10"/>
        <v>7694.411</v>
      </c>
      <c r="F43" s="75">
        <f t="shared" si="10"/>
        <v>10.911194934662532</v>
      </c>
      <c r="G43" s="122">
        <f t="shared" si="10"/>
        <v>7147.008999999999</v>
      </c>
      <c r="H43" s="76">
        <f t="shared" si="10"/>
        <v>16.520813937476447</v>
      </c>
      <c r="I43" s="73">
        <f t="shared" si="5"/>
        <v>-547.402000000001</v>
      </c>
      <c r="J43" s="77">
        <f>J12+J30+J36+J41+J42</f>
        <v>5.609619002813914</v>
      </c>
      <c r="K43" s="114">
        <f>G43-E43</f>
        <v>-547.402000000001</v>
      </c>
      <c r="L43" s="161">
        <f>H43-F43</f>
        <v>5.609619002813915</v>
      </c>
    </row>
    <row r="44" spans="1:11" s="11" customFormat="1" ht="31.5" customHeight="1">
      <c r="A44" s="16" t="s">
        <v>41</v>
      </c>
      <c r="B44" s="46" t="s">
        <v>63</v>
      </c>
      <c r="C44" s="155">
        <f aca="true" t="shared" si="11" ref="C44:J44">SUM(C45:C49)</f>
        <v>923.329</v>
      </c>
      <c r="D44" s="180">
        <f t="shared" si="11"/>
        <v>0.32733573459446813</v>
      </c>
      <c r="E44" s="105">
        <f t="shared" si="11"/>
        <v>0</v>
      </c>
      <c r="F44" s="94">
        <f t="shared" si="11"/>
        <v>0</v>
      </c>
      <c r="G44" s="123">
        <f t="shared" si="11"/>
        <v>0</v>
      </c>
      <c r="H44" s="96">
        <f t="shared" si="11"/>
        <v>0</v>
      </c>
      <c r="I44" s="95">
        <f t="shared" si="11"/>
        <v>0</v>
      </c>
      <c r="J44" s="97">
        <f t="shared" si="11"/>
        <v>0</v>
      </c>
      <c r="K44" s="115"/>
    </row>
    <row r="45" spans="1:11" s="11" customFormat="1" ht="26.25" customHeight="1">
      <c r="A45" s="17" t="s">
        <v>42</v>
      </c>
      <c r="B45" s="47" t="s">
        <v>43</v>
      </c>
      <c r="C45" s="158">
        <v>0</v>
      </c>
      <c r="D45" s="154">
        <f aca="true" t="shared" si="12" ref="D45:D51">C45/$C$54</f>
        <v>0</v>
      </c>
      <c r="E45" s="104">
        <v>0</v>
      </c>
      <c r="F45" s="86">
        <f aca="true" t="shared" si="13" ref="F45:F50">E45/$E$54</f>
        <v>0</v>
      </c>
      <c r="G45" s="124">
        <v>0</v>
      </c>
      <c r="H45" s="88">
        <f aca="true" t="shared" si="14" ref="H45:H50">G45/$G$54</f>
        <v>0</v>
      </c>
      <c r="I45" s="87">
        <f t="shared" si="5"/>
        <v>0</v>
      </c>
      <c r="J45" s="89">
        <f t="shared" si="5"/>
        <v>0</v>
      </c>
      <c r="K45" s="115"/>
    </row>
    <row r="46" spans="1:11" s="11" customFormat="1" ht="26.25" customHeight="1">
      <c r="A46" s="17" t="s">
        <v>44</v>
      </c>
      <c r="B46" s="47" t="s">
        <v>45</v>
      </c>
      <c r="C46" s="158">
        <v>0</v>
      </c>
      <c r="D46" s="154">
        <f t="shared" si="12"/>
        <v>0</v>
      </c>
      <c r="E46" s="104">
        <v>0</v>
      </c>
      <c r="F46" s="86">
        <f t="shared" si="13"/>
        <v>0</v>
      </c>
      <c r="G46" s="124">
        <v>0</v>
      </c>
      <c r="H46" s="88">
        <f t="shared" si="14"/>
        <v>0</v>
      </c>
      <c r="I46" s="87">
        <f t="shared" si="5"/>
        <v>0</v>
      </c>
      <c r="J46" s="89">
        <f t="shared" si="5"/>
        <v>0</v>
      </c>
      <c r="K46" s="115"/>
    </row>
    <row r="47" spans="1:11" s="11" customFormat="1" ht="26.25" customHeight="1">
      <c r="A47" s="17" t="s">
        <v>46</v>
      </c>
      <c r="B47" s="47" t="s">
        <v>47</v>
      </c>
      <c r="C47" s="158">
        <v>0</v>
      </c>
      <c r="D47" s="154">
        <f t="shared" si="12"/>
        <v>0</v>
      </c>
      <c r="E47" s="104">
        <v>0</v>
      </c>
      <c r="F47" s="86">
        <f t="shared" si="13"/>
        <v>0</v>
      </c>
      <c r="G47" s="124">
        <v>0</v>
      </c>
      <c r="H47" s="88">
        <f t="shared" si="14"/>
        <v>0</v>
      </c>
      <c r="I47" s="87">
        <f t="shared" si="5"/>
        <v>0</v>
      </c>
      <c r="J47" s="89">
        <f t="shared" si="5"/>
        <v>0</v>
      </c>
      <c r="K47" s="117"/>
    </row>
    <row r="48" spans="1:11" s="11" customFormat="1" ht="26.25" customHeight="1">
      <c r="A48" s="17" t="s">
        <v>48</v>
      </c>
      <c r="B48" s="47" t="s">
        <v>49</v>
      </c>
      <c r="C48" s="158">
        <v>0</v>
      </c>
      <c r="D48" s="154">
        <f t="shared" si="12"/>
        <v>0</v>
      </c>
      <c r="E48" s="104">
        <v>0</v>
      </c>
      <c r="F48" s="86">
        <f t="shared" si="13"/>
        <v>0</v>
      </c>
      <c r="G48" s="124">
        <v>0</v>
      </c>
      <c r="H48" s="88">
        <f t="shared" si="14"/>
        <v>0</v>
      </c>
      <c r="I48" s="87">
        <f t="shared" si="5"/>
        <v>0</v>
      </c>
      <c r="J48" s="89">
        <f t="shared" si="5"/>
        <v>0</v>
      </c>
      <c r="K48" s="118"/>
    </row>
    <row r="49" spans="1:11" s="11" customFormat="1" ht="26.25" customHeight="1">
      <c r="A49" s="17" t="s">
        <v>50</v>
      </c>
      <c r="B49" s="47" t="s">
        <v>51</v>
      </c>
      <c r="C49" s="157">
        <v>923.329</v>
      </c>
      <c r="D49" s="181">
        <f t="shared" si="12"/>
        <v>0.32733573459446813</v>
      </c>
      <c r="E49" s="104">
        <v>0</v>
      </c>
      <c r="F49" s="86">
        <f t="shared" si="13"/>
        <v>0</v>
      </c>
      <c r="G49" s="124">
        <v>0</v>
      </c>
      <c r="H49" s="88">
        <f t="shared" si="14"/>
        <v>0</v>
      </c>
      <c r="I49" s="87">
        <f t="shared" si="5"/>
        <v>0</v>
      </c>
      <c r="J49" s="89">
        <f t="shared" si="5"/>
        <v>0</v>
      </c>
      <c r="K49" s="107"/>
    </row>
    <row r="50" spans="1:11" s="11" customFormat="1" ht="72.75" customHeight="1">
      <c r="A50" s="19" t="s">
        <v>52</v>
      </c>
      <c r="B50" s="51" t="s">
        <v>71</v>
      </c>
      <c r="C50" s="159">
        <v>0</v>
      </c>
      <c r="D50" s="160">
        <f t="shared" si="12"/>
        <v>0</v>
      </c>
      <c r="E50" s="105">
        <v>0</v>
      </c>
      <c r="F50" s="177">
        <f t="shared" si="13"/>
        <v>0</v>
      </c>
      <c r="G50" s="121">
        <v>0</v>
      </c>
      <c r="H50" s="91">
        <f t="shared" si="14"/>
        <v>0</v>
      </c>
      <c r="I50" s="92">
        <f t="shared" si="5"/>
        <v>0</v>
      </c>
      <c r="J50" s="93">
        <f t="shared" si="5"/>
        <v>0</v>
      </c>
      <c r="K50" s="107"/>
    </row>
    <row r="51" spans="1:11" s="11" customFormat="1" ht="72.75" customHeight="1">
      <c r="A51" s="19" t="s">
        <v>53</v>
      </c>
      <c r="B51" s="51" t="s">
        <v>97</v>
      </c>
      <c r="C51" s="155">
        <v>-1008.3</v>
      </c>
      <c r="D51" s="178">
        <f t="shared" si="12"/>
        <v>-0.3574593900891256</v>
      </c>
      <c r="E51" s="105"/>
      <c r="F51" s="177"/>
      <c r="G51" s="95"/>
      <c r="H51" s="177"/>
      <c r="I51" s="92"/>
      <c r="J51" s="179"/>
      <c r="K51" s="107"/>
    </row>
    <row r="52" spans="1:11" ht="51" customHeight="1">
      <c r="A52" s="19" t="s">
        <v>54</v>
      </c>
      <c r="B52" s="46" t="s">
        <v>64</v>
      </c>
      <c r="C52" s="231">
        <f>C43+C44+C50+C51</f>
        <v>30692.674000000003</v>
      </c>
      <c r="D52" s="232"/>
      <c r="E52" s="240">
        <f>E43+E44+E50+E51</f>
        <v>7694.411</v>
      </c>
      <c r="F52" s="241"/>
      <c r="G52" s="242">
        <f>G43+G44+G50+G51</f>
        <v>7147.008999999999</v>
      </c>
      <c r="H52" s="243"/>
      <c r="I52" s="244">
        <f>G52-E52</f>
        <v>-547.402000000001</v>
      </c>
      <c r="J52" s="245"/>
      <c r="K52" s="114">
        <f>G52-E52</f>
        <v>-547.402000000001</v>
      </c>
    </row>
    <row r="53" spans="1:11" ht="51.75" customHeight="1">
      <c r="A53" s="19" t="s">
        <v>68</v>
      </c>
      <c r="B53" s="46" t="s">
        <v>66</v>
      </c>
      <c r="C53" s="233">
        <f>C52/C54</f>
        <v>10.88107163368478</v>
      </c>
      <c r="D53" s="234"/>
      <c r="E53" s="246">
        <f>E52/E54</f>
        <v>10.911194934662534</v>
      </c>
      <c r="F53" s="247"/>
      <c r="G53" s="248">
        <f>G52/G54</f>
        <v>16.520813937476447</v>
      </c>
      <c r="H53" s="247"/>
      <c r="I53" s="259">
        <f>G53-E53</f>
        <v>5.609619002813913</v>
      </c>
      <c r="J53" s="260"/>
      <c r="K53" s="114"/>
    </row>
    <row r="54" spans="1:11" ht="33" customHeight="1" thickBot="1">
      <c r="A54" s="20" t="s">
        <v>96</v>
      </c>
      <c r="B54" s="52" t="s">
        <v>67</v>
      </c>
      <c r="C54" s="235">
        <v>2820.74</v>
      </c>
      <c r="D54" s="236"/>
      <c r="E54" s="261">
        <f>'[1]3 мес. '!$H$131</f>
        <v>705.1850000000001</v>
      </c>
      <c r="F54" s="262"/>
      <c r="G54" s="263">
        <f>'[1]3 мес. '!$J$131</f>
        <v>432.60634899999997</v>
      </c>
      <c r="H54" s="262"/>
      <c r="I54" s="264">
        <f>G54-E54</f>
        <v>-272.5786510000001</v>
      </c>
      <c r="J54" s="265"/>
      <c r="K54" s="114"/>
    </row>
    <row r="55" spans="1:7" ht="12" customHeight="1">
      <c r="A55" s="15"/>
      <c r="B55" s="3"/>
      <c r="C55" s="55"/>
      <c r="D55" s="55"/>
      <c r="G55" s="14"/>
    </row>
    <row r="56" spans="1:10" ht="27.75" customHeight="1">
      <c r="A56" s="215" t="s">
        <v>98</v>
      </c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10" ht="42.75" customHeight="1">
      <c r="A57" s="22"/>
      <c r="B57" s="23" t="s">
        <v>99</v>
      </c>
      <c r="C57" s="35"/>
      <c r="D57" s="35"/>
      <c r="E57" s="24"/>
      <c r="F57" s="222" t="s">
        <v>100</v>
      </c>
      <c r="G57" s="222"/>
      <c r="H57" s="28"/>
      <c r="I57" s="31"/>
      <c r="J57" s="28"/>
    </row>
    <row r="58" spans="1:10" ht="19.5" customHeight="1">
      <c r="A58" s="22"/>
      <c r="B58" s="23"/>
      <c r="C58" s="192"/>
      <c r="D58" s="192"/>
      <c r="E58" s="32"/>
      <c r="F58" s="174"/>
      <c r="G58" s="175"/>
      <c r="H58" s="28"/>
      <c r="I58" s="28"/>
      <c r="J58" s="28"/>
    </row>
    <row r="59" spans="2:10" ht="27" customHeight="1">
      <c r="B59" s="23" t="s">
        <v>91</v>
      </c>
      <c r="C59" s="33"/>
      <c r="D59" s="33"/>
      <c r="E59" s="28"/>
      <c r="F59" s="184" t="s">
        <v>92</v>
      </c>
      <c r="G59" s="184"/>
      <c r="H59" s="28"/>
      <c r="I59" s="28"/>
      <c r="J59" s="28"/>
    </row>
    <row r="60" spans="2:10" ht="20.25" customHeight="1">
      <c r="B60" s="23"/>
      <c r="C60" s="33"/>
      <c r="D60" s="33"/>
      <c r="E60" s="28"/>
      <c r="F60" s="175"/>
      <c r="G60" s="175"/>
      <c r="H60" s="28"/>
      <c r="I60" s="28"/>
      <c r="J60" s="28"/>
    </row>
    <row r="61" spans="2:10" ht="23.25" customHeight="1">
      <c r="B61" s="23" t="s">
        <v>81</v>
      </c>
      <c r="C61" s="33"/>
      <c r="D61" s="33"/>
      <c r="E61" s="28"/>
      <c r="F61" s="184" t="s">
        <v>82</v>
      </c>
      <c r="G61" s="184"/>
      <c r="H61" s="28"/>
      <c r="I61" s="28"/>
      <c r="J61" s="28"/>
    </row>
  </sheetData>
  <sheetProtection/>
  <mergeCells count="29">
    <mergeCell ref="A56:J56"/>
    <mergeCell ref="F57:G57"/>
    <mergeCell ref="C58:D58"/>
    <mergeCell ref="F59:G59"/>
    <mergeCell ref="F61:G61"/>
    <mergeCell ref="I53:J53"/>
    <mergeCell ref="E54:F54"/>
    <mergeCell ref="G54:H54"/>
    <mergeCell ref="I54:J54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C52:D52"/>
    <mergeCell ref="C53:D53"/>
    <mergeCell ref="C54:D54"/>
    <mergeCell ref="G9:H9"/>
    <mergeCell ref="I9:J9"/>
    <mergeCell ref="E52:F52"/>
    <mergeCell ref="G52:H52"/>
    <mergeCell ref="I52:J52"/>
    <mergeCell ref="E53:F53"/>
    <mergeCell ref="G53:H53"/>
  </mergeCells>
  <conditionalFormatting sqref="C22">
    <cfRule type="containsText" priority="9" dxfId="14" operator="containsText" stopIfTrue="1" text="Додаток2">
      <formula>NOT(ISERROR(SEARCH("Додаток2",C22)))</formula>
    </cfRule>
    <cfRule type="containsText" priority="10" dxfId="14" operator="containsText" stopIfTrue="1" text="Додаток2">
      <formula>NOT(ISERROR(SEARCH("Додаток2",C22)))</formula>
    </cfRule>
  </conditionalFormatting>
  <conditionalFormatting sqref="E22">
    <cfRule type="containsText" priority="7" dxfId="14" operator="containsText" stopIfTrue="1" text="Додаток2">
      <formula>NOT(ISERROR(SEARCH("Додаток2",E22)))</formula>
    </cfRule>
    <cfRule type="containsText" priority="8" dxfId="14" operator="containsText" stopIfTrue="1" text="Додаток2">
      <formula>NOT(ISERROR(SEARCH("Додаток2",E22)))</formula>
    </cfRule>
  </conditionalFormatting>
  <conditionalFormatting sqref="E22">
    <cfRule type="containsText" priority="5" dxfId="14" operator="containsText" stopIfTrue="1" text="Додаток2">
      <formula>NOT(ISERROR(SEARCH("Додаток2",E22)))</formula>
    </cfRule>
    <cfRule type="containsText" priority="6" dxfId="14" operator="containsText" stopIfTrue="1" text="Додаток2">
      <formula>NOT(ISERROR(SEARCH("Додаток2",E22)))</formula>
    </cfRule>
  </conditionalFormatting>
  <conditionalFormatting sqref="G22">
    <cfRule type="containsText" priority="3" dxfId="14" operator="containsText" stopIfTrue="1" text="Додаток2">
      <formula>NOT(ISERROR(SEARCH("Додаток2",G22)))</formula>
    </cfRule>
    <cfRule type="containsText" priority="4" dxfId="14" operator="containsText" stopIfTrue="1" text="Додаток2">
      <formula>NOT(ISERROR(SEARCH("Додаток2",G22)))</formula>
    </cfRule>
  </conditionalFormatting>
  <conditionalFormatting sqref="G22">
    <cfRule type="containsText" priority="1" dxfId="14" operator="containsText" stopIfTrue="1" text="Додаток2">
      <formula>NOT(ISERROR(SEARCH("Додаток2",G22)))</formula>
    </cfRule>
    <cfRule type="containsText" priority="2" dxfId="14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2021-04-21T07:04:43Z</dcterms:modified>
  <cp:category/>
  <cp:version/>
  <cp:contentType/>
  <cp:contentStatus/>
</cp:coreProperties>
</file>