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13" activeTab="1"/>
  </bookViews>
  <sheets>
    <sheet name="додаток 71 (вода)" sheetId="1" r:id="rId1"/>
    <sheet name="додаток 71 (стоки)" sheetId="2" r:id="rId2"/>
  </sheets>
  <externalReferences>
    <externalReference r:id="rId5"/>
  </externalReferences>
  <definedNames>
    <definedName name="Excel_BuiltIn_Print_Area_2" localSheetId="1">#REF!</definedName>
    <definedName name="Excel_BuiltIn_Print_Area_2">#REF!</definedName>
    <definedName name="Excel_BuiltIn_Print_Area_4" localSheetId="1">#REF!</definedName>
    <definedName name="Excel_BuiltIn_Print_Area_4">#REF!</definedName>
    <definedName name="Excel_BuiltIn_Print_Titles_2" localSheetId="1">#REF!</definedName>
    <definedName name="Excel_BuiltIn_Print_Titles_2">#REF!</definedName>
    <definedName name="Excel_BuiltIn_Print_Titles_4" localSheetId="1">#REF!</definedName>
    <definedName name="Excel_BuiltIn_Print_Titles_4">#REF!</definedName>
    <definedName name="_xlnm.Print_Area" localSheetId="0">'додаток 71 (вода)'!$A$1:$J$57</definedName>
    <definedName name="_xlnm.Print_Area" localSheetId="1">'додаток 71 (стоки)'!$A$1:$J$57</definedName>
  </definedNames>
  <calcPr fullCalcOnLoad="1" refMode="R1C1"/>
</workbook>
</file>

<file path=xl/sharedStrings.xml><?xml version="1.0" encoding="utf-8"?>
<sst xmlns="http://schemas.openxmlformats.org/spreadsheetml/2006/main" count="202" uniqueCount="118">
  <si>
    <t>№
з/п</t>
  </si>
  <si>
    <t>Найменування показників</t>
  </si>
  <si>
    <t>1.1</t>
  </si>
  <si>
    <t>1.1.1</t>
  </si>
  <si>
    <t>електроенергія</t>
  </si>
  <si>
    <t>1.1.2</t>
  </si>
  <si>
    <t>1.2</t>
  </si>
  <si>
    <t>прямі витрати на оплату праці</t>
  </si>
  <si>
    <t>1.3</t>
  </si>
  <si>
    <t>1.3.1</t>
  </si>
  <si>
    <t>1.3.2</t>
  </si>
  <si>
    <t>амортизаційні відрахування</t>
  </si>
  <si>
    <t>1.3.4</t>
  </si>
  <si>
    <t>інші прямі витрати</t>
  </si>
  <si>
    <t>1.4</t>
  </si>
  <si>
    <t>1.4.1</t>
  </si>
  <si>
    <t>витрати на оплату праці</t>
  </si>
  <si>
    <t>1.4.2</t>
  </si>
  <si>
    <t>інші витрати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</si>
  <si>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</si>
  <si>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</si>
  <si>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</si>
  <si>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</si>
  <si>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</si>
  <si>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</si>
  <si>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</si>
  <si>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</si>
  <si>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</si>
  <si>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</si>
  <si>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</si>
  <si>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</si>
  <si>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</si>
  <si>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</si>
  <si>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</si>
  <si>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7.1</t>
  </si>
  <si>
    <t>7.2</t>
  </si>
  <si>
    <t>7.3</t>
  </si>
  <si>
    <t>7.4</t>
  </si>
  <si>
    <t>8</t>
  </si>
  <si>
    <t>9</t>
  </si>
  <si>
    <t>10</t>
  </si>
  <si>
    <t>1.3.3</t>
  </si>
  <si>
    <t>Виробнича собівартість, у тому числі:</t>
  </si>
  <si>
    <t>прямі матеріальні витрати, у тому числі: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</si>
  <si>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</si>
  <si>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</si>
  <si>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</si>
  <si>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</si>
  <si>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Розрахунковий прибуток, у тому числі:</t>
  </si>
  <si>
    <r>
      <t>грн/м</t>
    </r>
    <r>
      <rPr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</si>
  <si>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</si>
  <si>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11</t>
  </si>
  <si>
    <t>єдиний внесок на загальнообовязкове державне соціальне страхування</t>
  </si>
  <si>
    <t xml:space="preserve">тис. грн                                  </t>
  </si>
  <si>
    <t xml:space="preserve">тис. грн                                        </t>
  </si>
  <si>
    <t xml:space="preserve">Факт </t>
  </si>
  <si>
    <t xml:space="preserve">тис. грн                                       </t>
  </si>
  <si>
    <t>Відхилення</t>
  </si>
  <si>
    <t>Директор</t>
  </si>
  <si>
    <t>Головний економіст</t>
  </si>
  <si>
    <t>Головний бухгалтер</t>
  </si>
  <si>
    <t>О.В.Калитка</t>
  </si>
  <si>
    <t>Л.О.Боброва</t>
  </si>
  <si>
    <t xml:space="preserve">Річний план відповідно до структури </t>
  </si>
  <si>
    <t>без ПДВ</t>
  </si>
  <si>
    <t>ЛКСП «Лисичанськводоканал»</t>
  </si>
  <si>
    <t xml:space="preserve">ЗВІТ </t>
  </si>
  <si>
    <t>інші прямі матеріальні витрати</t>
  </si>
  <si>
    <t>3.5</t>
  </si>
  <si>
    <t>3.6</t>
  </si>
  <si>
    <t>витрати на оплату послуг банків та інших установ з приймання і перерахування коштів споживачів</t>
  </si>
  <si>
    <t>4.1</t>
  </si>
  <si>
    <t>4.2</t>
  </si>
  <si>
    <t>частка інших операційних витрат на централізоване водопостачання та водовідведення</t>
  </si>
  <si>
    <t>інші операційні витрати з централізованого постачання холодної води/водовідведення (з використанням внутрішньобудинкових систем)</t>
  </si>
  <si>
    <t>5.1</t>
  </si>
  <si>
    <t>5.2</t>
  </si>
  <si>
    <t>відповідно до структури тарифів на послуги з централізованого постачання холодної води (з використанням внутрішньобудинкових систем)</t>
  </si>
  <si>
    <t>відповідно до структури тарифів на послуги з централізованого водовідведення (з використанням внутрішньобудинкових систем)</t>
  </si>
  <si>
    <r>
      <t>Тариф на   послуги з централізованого постачання холодної води (з використанням внутрішньобудинкових систем), грн/м</t>
    </r>
    <r>
      <rPr>
        <b/>
        <vertAlign val="superscript"/>
        <sz val="18"/>
        <rFont val="Times New Roman"/>
        <family val="1"/>
      </rPr>
      <t>3</t>
    </r>
  </si>
  <si>
    <r>
      <t>Тариф на   послуги з централізованого  водовідведення (з використанням внутрішньобудинкових систем), грн/м</t>
    </r>
    <r>
      <rPr>
        <b/>
        <vertAlign val="superscript"/>
        <sz val="18"/>
        <rFont val="Times New Roman"/>
        <family val="1"/>
      </rPr>
      <t>3</t>
    </r>
  </si>
  <si>
    <t>Вартість послуги з централізованого  водовідведення (з використанням внутрішньобудинкових систем), тис. грн</t>
  </si>
  <si>
    <t>Частка  компенсації/вилучення витрат на електроенергію, податки та збори, на оплату праці за попередній звітний період з водовідведення</t>
  </si>
  <si>
    <t>податок на прибуток з централізованого водовідведення (з використанням внутрішньобудинкових систем)</t>
  </si>
  <si>
    <t>чистий прибуток з централізованого водовідведення (з використанням внутрішньобудинкових систем)</t>
  </si>
  <si>
    <t>частка податку на прибуток з централізованого  водовідведення</t>
  </si>
  <si>
    <t>частка прибутку з централізованого водовідведення</t>
  </si>
  <si>
    <t>фінансові витрати з централізованого водовідведення (з використанням внутрішньобудинкових систем)</t>
  </si>
  <si>
    <t>частка фінансових витрат на централізоване  водовідведення</t>
  </si>
  <si>
    <t>інші операційні витрати з централізованого водовідведення (з використанням внутрішньобудинкових систем)</t>
  </si>
  <si>
    <t>частка інших операційних витрат на централізоване  водовідведення</t>
  </si>
  <si>
    <t>частка витрат зі збуту на централізоване водовідведення</t>
  </si>
  <si>
    <t>частка адміністративних  витрат на централізоване  водовідведення</t>
  </si>
  <si>
    <t>адміністративні витрати з централізованого водовідведення (з використанням внутрішньобудинкових систем)</t>
  </si>
  <si>
    <t>загальновиробничі витрати з централізованого водовідведення (з використанням внутрішньобудинкових систем)</t>
  </si>
  <si>
    <t>частка загальновиробничих витрат на централізоване  водовідведення</t>
  </si>
  <si>
    <t>частка прямих витрат на централізоване водовідведення</t>
  </si>
  <si>
    <t xml:space="preserve">частка прямих витрат на централізоване водопостачання </t>
  </si>
  <si>
    <t xml:space="preserve">частка загальновиробничих витрат на централізоване водопостачання </t>
  </si>
  <si>
    <t>загальновиробничі витрати з централізованого постачання холодної води (з використанням внутрішньобудинкових систем)</t>
  </si>
  <si>
    <t xml:space="preserve">частка адміністративних  витрат на централізоване водопостачання </t>
  </si>
  <si>
    <t>адміністративні витрати з централізованого постачання холодної води (з використанням внутрішньобудинкових систем)</t>
  </si>
  <si>
    <t xml:space="preserve">частка витрат зі збуту на централізоване водопостачання </t>
  </si>
  <si>
    <t xml:space="preserve">частка фінансових витрат на централізоване водопостачання </t>
  </si>
  <si>
    <t>фінансові витрати з централізованого постачання холодної води (з використанням внутрішньобудинкових систем)</t>
  </si>
  <si>
    <t>частка прибутку з централізованого водопостачання</t>
  </si>
  <si>
    <t xml:space="preserve">частка податку на прибуток з централізованого водопостачання </t>
  </si>
  <si>
    <t>чистий прибуток з централізованого постачання холодної води (з використанням внутрішньобудинкових систем)</t>
  </si>
  <si>
    <t>податок на прибуток з централізованого постачання холодної води (з використанням внутрішньобудинкових систем)</t>
  </si>
  <si>
    <t xml:space="preserve">Частка  компенсації/вилучення витрат на електроенергію, податки та збори, на оплату праці за попередній звітний період з централізованого водопостачання </t>
  </si>
  <si>
    <t>Вартість послуги з централізованого постачання холодної води (з використанням внутрішньобудинкових систем), тис. грн</t>
  </si>
  <si>
    <r>
      <t>грн/м</t>
    </r>
    <r>
      <rPr>
        <i/>
        <vertAlign val="superscript"/>
        <sz val="18"/>
        <rFont val="Times New Roman"/>
        <family val="1"/>
      </rPr>
      <t>3</t>
    </r>
  </si>
  <si>
    <t>План</t>
  </si>
  <si>
    <t>(додаток 71 до Постанови НКРЕКП від 16.06.2016р. № 1141 (у редакції Постанови НКРЕКП від 28.12.2017 р. № 1576)</t>
  </si>
  <si>
    <r>
      <t xml:space="preserve">*Примітка. Дія тарифу з 25.01.2018 </t>
    </r>
    <r>
      <rPr>
        <sz val="18"/>
        <rFont val="Times New Roman"/>
        <family val="1"/>
      </rPr>
      <t>(Постанова НКРЕКП № 1576 від 28.12.2017 )</t>
    </r>
  </si>
  <si>
    <t>за 9 місяців 2020 року</t>
  </si>
  <si>
    <t>9 місяців 2020 р.</t>
  </si>
  <si>
    <t>Ю. В. Явтушенко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</si>
</sst>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"/>
    <numFmt numFmtId="168" formatCode="0.000"/>
    <numFmt numFmtId="169" formatCode="#,##0.0"/>
    <numFmt numFmtId="170" formatCode="#,##0.00000"/>
  </numFmts>
  <fonts count="79"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sz val="20"/>
      <name val="Times New Roman"/>
      <family val="1"/>
    </font>
    <font>
      <sz val="18"/>
      <color indexed="8"/>
      <name val="Calibri"/>
      <family val="2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vertAlign val="superscript"/>
      <sz val="1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8"/>
      <color indexed="9"/>
      <name val="Times New Roman"/>
      <family val="1"/>
    </font>
    <font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8"/>
      <color theme="0"/>
      <name val="Times New Roman"/>
      <family val="1"/>
    </font>
    <font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right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2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Alignment="1">
      <alignment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0" xfId="53" applyFont="1" applyFill="1" applyAlignment="1">
      <alignment wrapText="1"/>
      <protection/>
    </xf>
    <xf numFmtId="4" fontId="2" fillId="0" borderId="0" xfId="52" applyNumberFormat="1" applyFont="1" applyAlignment="1">
      <alignment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49" fontId="10" fillId="0" borderId="11" xfId="52" applyNumberFormat="1" applyFont="1" applyBorder="1" applyAlignment="1">
      <alignment horizontal="center" vertical="center" wrapText="1"/>
      <protection/>
    </xf>
    <xf numFmtId="49" fontId="10" fillId="33" borderId="11" xfId="53" applyNumberFormat="1" applyFont="1" applyFill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49" fontId="3" fillId="0" borderId="12" xfId="54" applyNumberFormat="1" applyFont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8" fillId="33" borderId="0" xfId="55" applyFont="1" applyFill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4" fontId="2" fillId="0" borderId="0" xfId="52" applyNumberFormat="1" applyFont="1" applyAlignment="1">
      <alignment vertical="center" wrapText="1"/>
      <protection/>
    </xf>
    <xf numFmtId="49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left" wrapText="1"/>
      <protection/>
    </xf>
    <xf numFmtId="4" fontId="3" fillId="0" borderId="0" xfId="52" applyNumberFormat="1" applyFont="1" applyBorder="1" applyAlignment="1">
      <alignment horizontal="center" wrapText="1"/>
      <protection/>
    </xf>
    <xf numFmtId="0" fontId="10" fillId="0" borderId="0" xfId="52" applyFont="1" applyAlignment="1">
      <alignment wrapText="1"/>
      <protection/>
    </xf>
    <xf numFmtId="1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13" fillId="0" borderId="0" xfId="52" applyFont="1" applyFill="1" applyAlignment="1">
      <alignment wrapText="1"/>
      <protection/>
    </xf>
    <xf numFmtId="0" fontId="10" fillId="0" borderId="10" xfId="52" applyFont="1" applyBorder="1" applyAlignment="1">
      <alignment wrapText="1"/>
      <protection/>
    </xf>
    <xf numFmtId="0" fontId="10" fillId="0" borderId="0" xfId="52" applyFont="1" applyAlignment="1">
      <alignment horizontal="left" wrapText="1"/>
      <protection/>
    </xf>
    <xf numFmtId="0" fontId="15" fillId="0" borderId="16" xfId="52" applyFont="1" applyBorder="1" applyAlignment="1">
      <alignment wrapText="1"/>
      <protection/>
    </xf>
    <xf numFmtId="0" fontId="15" fillId="0" borderId="17" xfId="52" applyFont="1" applyBorder="1" applyAlignment="1">
      <alignment horizontal="left" wrapText="1"/>
      <protection/>
    </xf>
    <xf numFmtId="4" fontId="17" fillId="0" borderId="16" xfId="52" applyNumberFormat="1" applyFont="1" applyBorder="1" applyAlignment="1">
      <alignment horizontal="center" vertical="center" wrapText="1"/>
      <protection/>
    </xf>
    <xf numFmtId="4" fontId="17" fillId="0" borderId="17" xfId="52" applyNumberFormat="1" applyFont="1" applyBorder="1" applyAlignment="1">
      <alignment horizontal="center" vertical="center" wrapText="1"/>
      <protection/>
    </xf>
    <xf numFmtId="0" fontId="15" fillId="0" borderId="17" xfId="52" applyFont="1" applyBorder="1" applyAlignment="1">
      <alignment wrapText="1"/>
      <protection/>
    </xf>
    <xf numFmtId="0" fontId="16" fillId="0" borderId="0" xfId="52" applyFont="1" applyBorder="1" applyAlignment="1">
      <alignment wrapText="1"/>
      <protection/>
    </xf>
    <xf numFmtId="0" fontId="16" fillId="0" borderId="18" xfId="52" applyFont="1" applyBorder="1" applyAlignment="1">
      <alignment horizontal="center" vertical="center" wrapText="1"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165" fontId="3" fillId="33" borderId="21" xfId="0" applyNumberFormat="1" applyFont="1" applyFill="1" applyBorder="1" applyAlignment="1">
      <alignment horizontal="center" vertical="center" wrapText="1"/>
    </xf>
    <xf numFmtId="165" fontId="3" fillId="33" borderId="19" xfId="0" applyNumberFormat="1" applyFont="1" applyFill="1" applyBorder="1" applyAlignment="1">
      <alignment horizontal="center" vertical="center" wrapText="1"/>
    </xf>
    <xf numFmtId="165" fontId="10" fillId="33" borderId="19" xfId="0" applyNumberFormat="1" applyFont="1" applyFill="1" applyBorder="1" applyAlignment="1">
      <alignment horizontal="center" vertical="center" wrapText="1"/>
    </xf>
    <xf numFmtId="165" fontId="3" fillId="33" borderId="19" xfId="52" applyNumberFormat="1" applyFont="1" applyFill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164" fontId="3" fillId="33" borderId="24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2" xfId="52" applyNumberFormat="1" applyFont="1" applyFill="1" applyBorder="1" applyAlignment="1">
      <alignment horizontal="center" vertical="center" wrapText="1"/>
      <protection/>
    </xf>
    <xf numFmtId="0" fontId="10" fillId="0" borderId="25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165" fontId="3" fillId="33" borderId="27" xfId="0" applyNumberFormat="1" applyFont="1" applyFill="1" applyBorder="1" applyAlignment="1">
      <alignment horizontal="center" vertical="center" wrapText="1"/>
    </xf>
    <xf numFmtId="165" fontId="3" fillId="33" borderId="25" xfId="0" applyNumberFormat="1" applyFont="1" applyFill="1" applyBorder="1" applyAlignment="1">
      <alignment horizontal="center" vertical="center" wrapText="1"/>
    </xf>
    <xf numFmtId="164" fontId="10" fillId="0" borderId="22" xfId="52" applyNumberFormat="1" applyFont="1" applyBorder="1" applyAlignment="1">
      <alignment horizontal="center" vertical="center" wrapText="1"/>
      <protection/>
    </xf>
    <xf numFmtId="165" fontId="10" fillId="33" borderId="25" xfId="0" applyNumberFormat="1" applyFont="1" applyFill="1" applyBorder="1" applyAlignment="1">
      <alignment horizontal="center" vertical="center" wrapText="1"/>
    </xf>
    <xf numFmtId="164" fontId="3" fillId="0" borderId="22" xfId="52" applyNumberFormat="1" applyFont="1" applyBorder="1" applyAlignment="1">
      <alignment horizontal="center" vertical="center" wrapText="1"/>
      <protection/>
    </xf>
    <xf numFmtId="165" fontId="3" fillId="33" borderId="25" xfId="52" applyNumberFormat="1" applyFont="1" applyFill="1" applyBorder="1" applyAlignment="1">
      <alignment horizontal="center" vertical="center" wrapText="1"/>
      <protection/>
    </xf>
    <xf numFmtId="168" fontId="3" fillId="33" borderId="22" xfId="52" applyNumberFormat="1" applyFont="1" applyFill="1" applyBorder="1" applyAlignment="1">
      <alignment horizontal="center" vertical="center" wrapText="1"/>
      <protection/>
    </xf>
    <xf numFmtId="168" fontId="10" fillId="0" borderId="22" xfId="52" applyNumberFormat="1" applyFont="1" applyBorder="1" applyAlignment="1">
      <alignment horizontal="center" vertical="center" wrapText="1"/>
      <protection/>
    </xf>
    <xf numFmtId="164" fontId="3" fillId="33" borderId="28" xfId="0" applyNumberFormat="1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 wrapText="1"/>
    </xf>
    <xf numFmtId="168" fontId="10" fillId="0" borderId="29" xfId="52" applyNumberFormat="1" applyFont="1" applyBorder="1" applyAlignment="1">
      <alignment horizontal="center" vertical="center"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164" fontId="10" fillId="33" borderId="22" xfId="52" applyNumberFormat="1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wrapText="1"/>
      <protection/>
    </xf>
    <xf numFmtId="0" fontId="23" fillId="0" borderId="0" xfId="52" applyFont="1" applyAlignment="1">
      <alignment wrapText="1"/>
      <protection/>
    </xf>
    <xf numFmtId="0" fontId="2" fillId="0" borderId="0" xfId="52" applyFont="1" applyFill="1" applyAlignment="1">
      <alignment wrapText="1"/>
      <protection/>
    </xf>
    <xf numFmtId="0" fontId="6" fillId="0" borderId="0" xfId="52" applyFont="1" applyFill="1" applyAlignment="1">
      <alignment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10" fillId="0" borderId="19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164" fontId="3" fillId="0" borderId="32" xfId="0" applyNumberFormat="1" applyFont="1" applyFill="1" applyBorder="1" applyAlignment="1">
      <alignment horizontal="center" vertical="center" wrapText="1"/>
    </xf>
    <xf numFmtId="165" fontId="3" fillId="0" borderId="33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 wrapText="1"/>
    </xf>
    <xf numFmtId="164" fontId="3" fillId="0" borderId="30" xfId="52" applyNumberFormat="1" applyFont="1" applyFill="1" applyBorder="1" applyAlignment="1">
      <alignment horizontal="center" vertical="center" wrapText="1"/>
      <protection/>
    </xf>
    <xf numFmtId="164" fontId="10" fillId="0" borderId="30" xfId="52" applyNumberFormat="1" applyFont="1" applyFill="1" applyBorder="1" applyAlignment="1">
      <alignment horizontal="center" vertical="center" wrapText="1"/>
      <protection/>
    </xf>
    <xf numFmtId="165" fontId="3" fillId="0" borderId="19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wrapText="1"/>
      <protection/>
    </xf>
    <xf numFmtId="0" fontId="10" fillId="0" borderId="19" xfId="52" applyFont="1" applyBorder="1" applyAlignment="1">
      <alignment horizontal="center" wrapText="1"/>
      <protection/>
    </xf>
    <xf numFmtId="0" fontId="10" fillId="0" borderId="25" xfId="52" applyFont="1" applyBorder="1" applyAlignment="1">
      <alignment horizontal="center" wrapText="1"/>
      <protection/>
    </xf>
    <xf numFmtId="3" fontId="3" fillId="0" borderId="30" xfId="52" applyNumberFormat="1" applyFont="1" applyFill="1" applyBorder="1" applyAlignment="1">
      <alignment horizontal="center" vertical="center" wrapText="1"/>
      <protection/>
    </xf>
    <xf numFmtId="3" fontId="3" fillId="0" borderId="19" xfId="52" applyNumberFormat="1" applyFont="1" applyFill="1" applyBorder="1" applyAlignment="1">
      <alignment horizontal="center" vertical="center" wrapText="1"/>
      <protection/>
    </xf>
    <xf numFmtId="3" fontId="3" fillId="33" borderId="22" xfId="52" applyNumberFormat="1" applyFont="1" applyFill="1" applyBorder="1" applyAlignment="1">
      <alignment horizontal="center" vertical="center" wrapText="1"/>
      <protection/>
    </xf>
    <xf numFmtId="3" fontId="3" fillId="33" borderId="19" xfId="52" applyNumberFormat="1" applyFont="1" applyFill="1" applyBorder="1" applyAlignment="1">
      <alignment horizontal="center" vertical="center" wrapText="1"/>
      <protection/>
    </xf>
    <xf numFmtId="3" fontId="3" fillId="33" borderId="25" xfId="52" applyNumberFormat="1" applyFont="1" applyFill="1" applyBorder="1" applyAlignment="1">
      <alignment horizontal="center" vertical="center" wrapText="1"/>
      <protection/>
    </xf>
    <xf numFmtId="3" fontId="10" fillId="0" borderId="30" xfId="52" applyNumberFormat="1" applyFont="1" applyFill="1" applyBorder="1" applyAlignment="1">
      <alignment horizontal="center" vertical="center" wrapText="1"/>
      <protection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33" borderId="29" xfId="52" applyNumberFormat="1" applyFont="1" applyFill="1" applyBorder="1" applyAlignment="1">
      <alignment horizontal="center" vertical="center" wrapText="1"/>
      <protection/>
    </xf>
    <xf numFmtId="3" fontId="10" fillId="33" borderId="19" xfId="0" applyNumberFormat="1" applyFont="1" applyFill="1" applyBorder="1" applyAlignment="1">
      <alignment horizontal="center" vertical="center" wrapText="1"/>
    </xf>
    <xf numFmtId="3" fontId="10" fillId="0" borderId="22" xfId="52" applyNumberFormat="1" applyFont="1" applyBorder="1" applyAlignment="1">
      <alignment horizontal="center" vertical="center" wrapText="1"/>
      <protection/>
    </xf>
    <xf numFmtId="3" fontId="10" fillId="33" borderId="25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2" xfId="52" applyNumberFormat="1" applyFont="1" applyBorder="1" applyAlignment="1">
      <alignment horizontal="center" vertical="center" wrapText="1"/>
      <protection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29" xfId="52" applyNumberFormat="1" applyFont="1" applyBorder="1" applyAlignment="1">
      <alignment horizontal="center" vertical="center" wrapText="1"/>
      <protection/>
    </xf>
    <xf numFmtId="3" fontId="10" fillId="33" borderId="22" xfId="53" applyNumberFormat="1" applyFont="1" applyFill="1" applyBorder="1" applyAlignment="1">
      <alignment horizontal="center" vertical="center" wrapText="1"/>
      <protection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3" fontId="10" fillId="33" borderId="29" xfId="0" applyNumberFormat="1" applyFont="1" applyFill="1" applyBorder="1" applyAlignment="1">
      <alignment horizontal="center" vertical="center" wrapText="1"/>
    </xf>
    <xf numFmtId="164" fontId="68" fillId="0" borderId="0" xfId="52" applyNumberFormat="1" applyFont="1" applyAlignment="1">
      <alignment horizontal="center" vertical="center" wrapText="1"/>
      <protection/>
    </xf>
    <xf numFmtId="0" fontId="69" fillId="0" borderId="0" xfId="52" applyFont="1" applyAlignment="1">
      <alignment wrapText="1"/>
      <protection/>
    </xf>
    <xf numFmtId="0" fontId="70" fillId="0" borderId="0" xfId="52" applyFont="1" applyAlignment="1">
      <alignment wrapText="1"/>
      <protection/>
    </xf>
    <xf numFmtId="0" fontId="71" fillId="0" borderId="0" xfId="52" applyFont="1" applyFill="1" applyAlignment="1">
      <alignment wrapText="1"/>
      <protection/>
    </xf>
    <xf numFmtId="0" fontId="72" fillId="0" borderId="0" xfId="52" applyFont="1" applyFill="1" applyAlignment="1">
      <alignment wrapText="1"/>
      <protection/>
    </xf>
    <xf numFmtId="0" fontId="73" fillId="33" borderId="0" xfId="55" applyFont="1" applyFill="1" applyBorder="1" applyAlignment="1">
      <alignment vertical="center" wrapText="1"/>
      <protection/>
    </xf>
    <xf numFmtId="0" fontId="74" fillId="0" borderId="0" xfId="52" applyFont="1" applyAlignment="1">
      <alignment horizontal="center" vertical="center" wrapText="1"/>
      <protection/>
    </xf>
    <xf numFmtId="0" fontId="74" fillId="0" borderId="0" xfId="52" applyFont="1" applyAlignment="1">
      <alignment horizontal="center" wrapText="1"/>
      <protection/>
    </xf>
    <xf numFmtId="164" fontId="74" fillId="0" borderId="0" xfId="52" applyNumberFormat="1" applyFont="1" applyAlignment="1">
      <alignment wrapText="1"/>
      <protection/>
    </xf>
    <xf numFmtId="0" fontId="74" fillId="0" borderId="0" xfId="52" applyFont="1" applyAlignment="1">
      <alignment wrapText="1"/>
      <protection/>
    </xf>
    <xf numFmtId="0" fontId="75" fillId="33" borderId="0" xfId="53" applyFont="1" applyFill="1" applyAlignment="1">
      <alignment wrapText="1"/>
      <protection/>
    </xf>
    <xf numFmtId="0" fontId="76" fillId="0" borderId="0" xfId="52" applyFont="1" applyAlignment="1">
      <alignment wrapText="1"/>
      <protection/>
    </xf>
    <xf numFmtId="0" fontId="15" fillId="0" borderId="0" xfId="52" applyFont="1" applyAlignment="1">
      <alignment wrapText="1"/>
      <protection/>
    </xf>
    <xf numFmtId="0" fontId="15" fillId="0" borderId="0" xfId="52" applyFont="1" applyAlignment="1">
      <alignment horizontal="left" wrapText="1"/>
      <protection/>
    </xf>
    <xf numFmtId="0" fontId="16" fillId="0" borderId="0" xfId="52" applyFont="1" applyAlignment="1">
      <alignment horizontal="center" vertical="center" wrapText="1"/>
      <protection/>
    </xf>
    <xf numFmtId="0" fontId="16" fillId="0" borderId="0" xfId="52" applyFont="1" applyAlignment="1">
      <alignment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3" fontId="10" fillId="0" borderId="29" xfId="52" applyNumberFormat="1" applyFont="1" applyFill="1" applyBorder="1" applyAlignment="1">
      <alignment horizontal="center" vertical="center" wrapText="1"/>
      <protection/>
    </xf>
    <xf numFmtId="3" fontId="3" fillId="0" borderId="29" xfId="52" applyNumberFormat="1" applyFont="1" applyFill="1" applyBorder="1" applyAlignment="1">
      <alignment horizontal="center" vertical="center" wrapText="1"/>
      <protection/>
    </xf>
    <xf numFmtId="0" fontId="10" fillId="0" borderId="30" xfId="52" applyFont="1" applyBorder="1" applyAlignment="1">
      <alignment horizontal="center" wrapText="1"/>
      <protection/>
    </xf>
    <xf numFmtId="0" fontId="4" fillId="0" borderId="31" xfId="52" applyFont="1" applyBorder="1" applyAlignment="1">
      <alignment horizontal="center" vertical="center" wrapText="1"/>
      <protection/>
    </xf>
    <xf numFmtId="3" fontId="3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2" xfId="52" applyNumberFormat="1" applyFont="1" applyFill="1" applyBorder="1" applyAlignment="1">
      <alignment horizontal="center" vertical="center" wrapText="1"/>
      <protection/>
    </xf>
    <xf numFmtId="3" fontId="3" fillId="0" borderId="22" xfId="52" applyNumberFormat="1" applyFont="1" applyFill="1" applyBorder="1" applyAlignment="1">
      <alignment horizontal="center" vertical="center" wrapText="1"/>
      <protection/>
    </xf>
    <xf numFmtId="164" fontId="3" fillId="0" borderId="29" xfId="52" applyNumberFormat="1" applyFont="1" applyFill="1" applyBorder="1" applyAlignment="1">
      <alignment horizontal="center" vertical="center" wrapText="1"/>
      <protection/>
    </xf>
    <xf numFmtId="3" fontId="3" fillId="33" borderId="29" xfId="52" applyNumberFormat="1" applyFont="1" applyFill="1" applyBorder="1" applyAlignment="1">
      <alignment horizontal="center" vertical="center" wrapText="1"/>
      <protection/>
    </xf>
    <xf numFmtId="164" fontId="3" fillId="33" borderId="29" xfId="52" applyNumberFormat="1" applyFont="1" applyFill="1" applyBorder="1" applyAlignment="1">
      <alignment horizontal="center" vertical="center" wrapText="1"/>
      <protection/>
    </xf>
    <xf numFmtId="0" fontId="18" fillId="5" borderId="22" xfId="52" applyFont="1" applyFill="1" applyBorder="1" applyAlignment="1">
      <alignment horizontal="center" vertical="center" wrapText="1"/>
      <protection/>
    </xf>
    <xf numFmtId="0" fontId="18" fillId="5" borderId="25" xfId="52" applyFont="1" applyFill="1" applyBorder="1" applyAlignment="1">
      <alignment horizontal="center" vertical="center" wrapText="1"/>
      <protection/>
    </xf>
    <xf numFmtId="0" fontId="20" fillId="5" borderId="23" xfId="52" applyFont="1" applyFill="1" applyBorder="1" applyAlignment="1">
      <alignment horizontal="center" vertical="center" wrapText="1"/>
      <protection/>
    </xf>
    <xf numFmtId="0" fontId="20" fillId="5" borderId="26" xfId="52" applyFont="1" applyFill="1" applyBorder="1" applyAlignment="1">
      <alignment horizontal="center" vertical="center" wrapText="1"/>
      <protection/>
    </xf>
    <xf numFmtId="164" fontId="17" fillId="5" borderId="24" xfId="0" applyNumberFormat="1" applyFont="1" applyFill="1" applyBorder="1" applyAlignment="1">
      <alignment horizontal="center" vertical="center" wrapText="1"/>
    </xf>
    <xf numFmtId="165" fontId="17" fillId="5" borderId="27" xfId="0" applyNumberFormat="1" applyFont="1" applyFill="1" applyBorder="1" applyAlignment="1">
      <alignment horizontal="center" vertical="center" wrapText="1"/>
    </xf>
    <xf numFmtId="3" fontId="17" fillId="5" borderId="22" xfId="0" applyNumberFormat="1" applyFont="1" applyFill="1" applyBorder="1" applyAlignment="1">
      <alignment horizontal="center" vertical="center" wrapText="1"/>
    </xf>
    <xf numFmtId="3" fontId="17" fillId="5" borderId="25" xfId="0" applyNumberFormat="1" applyFont="1" applyFill="1" applyBorder="1" applyAlignment="1">
      <alignment horizontal="center" vertical="center" wrapText="1"/>
    </xf>
    <xf numFmtId="3" fontId="18" fillId="5" borderId="22" xfId="0" applyNumberFormat="1" applyFont="1" applyFill="1" applyBorder="1" applyAlignment="1">
      <alignment horizontal="center" vertical="center" wrapText="1"/>
    </xf>
    <xf numFmtId="3" fontId="18" fillId="5" borderId="25" xfId="0" applyNumberFormat="1" applyFont="1" applyFill="1" applyBorder="1" applyAlignment="1">
      <alignment horizontal="center" vertical="center" wrapText="1"/>
    </xf>
    <xf numFmtId="164" fontId="17" fillId="5" borderId="22" xfId="0" applyNumberFormat="1" applyFont="1" applyFill="1" applyBorder="1" applyAlignment="1">
      <alignment horizontal="center" vertical="center" wrapText="1"/>
    </xf>
    <xf numFmtId="165" fontId="17" fillId="5" borderId="25" xfId="0" applyNumberFormat="1" applyFont="1" applyFill="1" applyBorder="1" applyAlignment="1">
      <alignment horizontal="center" vertical="center" wrapText="1"/>
    </xf>
    <xf numFmtId="164" fontId="18" fillId="5" borderId="22" xfId="0" applyNumberFormat="1" applyFont="1" applyFill="1" applyBorder="1" applyAlignment="1">
      <alignment horizontal="center" vertical="center" wrapText="1"/>
    </xf>
    <xf numFmtId="165" fontId="18" fillId="5" borderId="25" xfId="0" applyNumberFormat="1" applyFont="1" applyFill="1" applyBorder="1" applyAlignment="1">
      <alignment horizontal="center" vertical="center" wrapText="1"/>
    </xf>
    <xf numFmtId="164" fontId="17" fillId="5" borderId="22" xfId="52" applyNumberFormat="1" applyFont="1" applyFill="1" applyBorder="1" applyAlignment="1">
      <alignment horizontal="center" vertical="center" wrapText="1"/>
      <protection/>
    </xf>
    <xf numFmtId="165" fontId="17" fillId="5" borderId="25" xfId="52" applyNumberFormat="1" applyFont="1" applyFill="1" applyBorder="1" applyAlignment="1">
      <alignment horizontal="center" vertical="center" wrapText="1"/>
      <protection/>
    </xf>
    <xf numFmtId="164" fontId="18" fillId="5" borderId="22" xfId="52" applyNumberFormat="1" applyFont="1" applyFill="1" applyBorder="1" applyAlignment="1">
      <alignment horizontal="center" vertical="center" wrapText="1"/>
      <protection/>
    </xf>
    <xf numFmtId="3" fontId="18" fillId="5" borderId="22" xfId="52" applyNumberFormat="1" applyFont="1" applyFill="1" applyBorder="1" applyAlignment="1">
      <alignment horizontal="center" vertical="center" wrapText="1"/>
      <protection/>
    </xf>
    <xf numFmtId="3" fontId="17" fillId="5" borderId="22" xfId="52" applyNumberFormat="1" applyFont="1" applyFill="1" applyBorder="1" applyAlignment="1">
      <alignment horizontal="center" vertical="center" wrapText="1"/>
      <protection/>
    </xf>
    <xf numFmtId="164" fontId="3" fillId="5" borderId="22" xfId="52" applyNumberFormat="1" applyFont="1" applyFill="1" applyBorder="1" applyAlignment="1">
      <alignment horizontal="center" vertical="center" wrapText="1"/>
      <protection/>
    </xf>
    <xf numFmtId="165" fontId="3" fillId="5" borderId="25" xfId="52" applyNumberFormat="1" applyFont="1" applyFill="1" applyBorder="1" applyAlignment="1">
      <alignment horizontal="center" vertical="center" wrapText="1"/>
      <protection/>
    </xf>
    <xf numFmtId="3" fontId="17" fillId="5" borderId="25" xfId="52" applyNumberFormat="1" applyFont="1" applyFill="1" applyBorder="1" applyAlignment="1">
      <alignment horizontal="center" vertical="center" wrapText="1"/>
      <protection/>
    </xf>
    <xf numFmtId="165" fontId="3" fillId="5" borderId="25" xfId="0" applyNumberFormat="1" applyFont="1" applyFill="1" applyBorder="1" applyAlignment="1">
      <alignment horizontal="center" vertical="center" wrapText="1"/>
    </xf>
    <xf numFmtId="0" fontId="18" fillId="5" borderId="22" xfId="52" applyFont="1" applyFill="1" applyBorder="1" applyAlignment="1">
      <alignment horizontal="center" wrapText="1"/>
      <protection/>
    </xf>
    <xf numFmtId="0" fontId="18" fillId="5" borderId="25" xfId="52" applyFont="1" applyFill="1" applyBorder="1" applyAlignment="1">
      <alignment horizontal="center" wrapText="1"/>
      <protection/>
    </xf>
    <xf numFmtId="165" fontId="74" fillId="0" borderId="0" xfId="52" applyNumberFormat="1" applyFont="1" applyAlignment="1">
      <alignment wrapText="1"/>
      <protection/>
    </xf>
    <xf numFmtId="165" fontId="3" fillId="33" borderId="34" xfId="52" applyNumberFormat="1" applyFont="1" applyFill="1" applyBorder="1" applyAlignment="1">
      <alignment horizontal="center" vertical="center" wrapText="1"/>
      <protection/>
    </xf>
    <xf numFmtId="168" fontId="10" fillId="33" borderId="29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left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3" fillId="0" borderId="35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36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4" fontId="17" fillId="5" borderId="23" xfId="52" applyNumberFormat="1" applyFont="1" applyFill="1" applyBorder="1" applyAlignment="1">
      <alignment horizontal="center" vertical="center" wrapText="1"/>
      <protection/>
    </xf>
    <xf numFmtId="4" fontId="17" fillId="5" borderId="26" xfId="52" applyNumberFormat="1" applyFont="1" applyFill="1" applyBorder="1" applyAlignment="1">
      <alignment horizontal="center" vertical="center" wrapText="1"/>
      <protection/>
    </xf>
    <xf numFmtId="164" fontId="3" fillId="0" borderId="31" xfId="52" applyNumberFormat="1" applyFont="1" applyFill="1" applyBorder="1" applyAlignment="1">
      <alignment horizontal="center" vertical="center" wrapText="1"/>
      <protection/>
    </xf>
    <xf numFmtId="164" fontId="3" fillId="0" borderId="20" xfId="52" applyNumberFormat="1" applyFont="1" applyFill="1" applyBorder="1" applyAlignment="1">
      <alignment horizontal="center" vertical="center" wrapText="1"/>
      <protection/>
    </xf>
    <xf numFmtId="4" fontId="17" fillId="5" borderId="22" xfId="52" applyNumberFormat="1" applyFont="1" applyFill="1" applyBorder="1" applyAlignment="1">
      <alignment horizontal="center" vertical="center" wrapText="1"/>
      <protection/>
    </xf>
    <xf numFmtId="4" fontId="17" fillId="5" borderId="25" xfId="52" applyNumberFormat="1" applyFont="1" applyFill="1" applyBorder="1" applyAlignment="1">
      <alignment horizontal="center" vertical="center" wrapText="1"/>
      <protection/>
    </xf>
    <xf numFmtId="4" fontId="77" fillId="0" borderId="30" xfId="52" applyNumberFormat="1" applyFont="1" applyFill="1" applyBorder="1" applyAlignment="1">
      <alignment horizontal="center" vertical="center" wrapText="1"/>
      <protection/>
    </xf>
    <xf numFmtId="4" fontId="77" fillId="0" borderId="19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37" xfId="52" applyFont="1" applyBorder="1" applyAlignment="1">
      <alignment horizontal="center" vertical="center" wrapText="1"/>
      <protection/>
    </xf>
    <xf numFmtId="0" fontId="3" fillId="0" borderId="38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17" fillId="5" borderId="39" xfId="52" applyFont="1" applyFill="1" applyBorder="1" applyAlignment="1">
      <alignment horizontal="center" vertical="center" wrapText="1"/>
      <protection/>
    </xf>
    <xf numFmtId="0" fontId="17" fillId="5" borderId="40" xfId="52" applyFont="1" applyFill="1" applyBorder="1" applyAlignment="1">
      <alignment horizontal="center" vertical="center" wrapText="1"/>
      <protection/>
    </xf>
    <xf numFmtId="0" fontId="17" fillId="5" borderId="24" xfId="52" applyFont="1" applyFill="1" applyBorder="1" applyAlignment="1">
      <alignment horizontal="center" vertical="center" wrapText="1"/>
      <protection/>
    </xf>
    <xf numFmtId="0" fontId="17" fillId="5" borderId="27" xfId="52" applyFont="1" applyFill="1" applyBorder="1" applyAlignment="1">
      <alignment horizontal="center" vertical="center" wrapText="1"/>
      <protection/>
    </xf>
    <xf numFmtId="164" fontId="3" fillId="0" borderId="22" xfId="52" applyNumberFormat="1" applyFont="1" applyBorder="1" applyAlignment="1">
      <alignment horizontal="center" vertical="center" wrapText="1"/>
      <protection/>
    </xf>
    <xf numFmtId="0" fontId="22" fillId="0" borderId="25" xfId="0" applyFont="1" applyBorder="1" applyAlignment="1">
      <alignment/>
    </xf>
    <xf numFmtId="4" fontId="77" fillId="33" borderId="22" xfId="52" applyNumberFormat="1" applyFont="1" applyFill="1" applyBorder="1" applyAlignment="1">
      <alignment horizontal="center" vertical="center" wrapText="1"/>
      <protection/>
    </xf>
    <xf numFmtId="4" fontId="77" fillId="33" borderId="25" xfId="52" applyNumberFormat="1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164" fontId="3" fillId="0" borderId="41" xfId="52" applyNumberFormat="1" applyFont="1" applyBorder="1" applyAlignment="1">
      <alignment horizontal="center" vertical="center" wrapText="1"/>
      <protection/>
    </xf>
    <xf numFmtId="164" fontId="0" fillId="0" borderId="42" xfId="0" applyNumberFormat="1" applyBorder="1" applyAlignment="1">
      <alignment/>
    </xf>
    <xf numFmtId="0" fontId="3" fillId="0" borderId="43" xfId="52" applyFont="1" applyBorder="1" applyAlignment="1">
      <alignment horizontal="center" vertical="center" wrapText="1"/>
      <protection/>
    </xf>
    <xf numFmtId="0" fontId="3" fillId="0" borderId="44" xfId="52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left" wrapText="1"/>
      <protection/>
    </xf>
    <xf numFmtId="164" fontId="17" fillId="5" borderId="22" xfId="52" applyNumberFormat="1" applyFont="1" applyFill="1" applyBorder="1" applyAlignment="1">
      <alignment horizontal="center" vertical="center" wrapText="1"/>
      <protection/>
    </xf>
    <xf numFmtId="164" fontId="17" fillId="5" borderId="25" xfId="52" applyNumberFormat="1" applyFont="1" applyFill="1" applyBorder="1" applyAlignment="1">
      <alignment horizontal="center" vertical="center" wrapText="1"/>
      <protection/>
    </xf>
    <xf numFmtId="164" fontId="3" fillId="0" borderId="30" xfId="52" applyNumberFormat="1" applyFont="1" applyFill="1" applyBorder="1" applyAlignment="1">
      <alignment horizontal="center" vertical="center"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164" fontId="3" fillId="0" borderId="22" xfId="52" applyNumberFormat="1" applyFont="1" applyFill="1" applyBorder="1" applyAlignment="1">
      <alignment horizontal="center" vertical="center" wrapText="1"/>
      <protection/>
    </xf>
    <xf numFmtId="4" fontId="77" fillId="33" borderId="19" xfId="52" applyNumberFormat="1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/>
    </xf>
    <xf numFmtId="0" fontId="17" fillId="5" borderId="45" xfId="52" applyFont="1" applyFill="1" applyBorder="1" applyAlignment="1">
      <alignment horizontal="center" vertical="center" wrapText="1"/>
      <protection/>
    </xf>
    <xf numFmtId="164" fontId="77" fillId="0" borderId="22" xfId="52" applyNumberFormat="1" applyFont="1" applyBorder="1" applyAlignment="1">
      <alignment horizontal="center" vertical="center" wrapText="1"/>
      <protection/>
    </xf>
    <xf numFmtId="0" fontId="78" fillId="0" borderId="25" xfId="0" applyFont="1" applyBorder="1" applyAlignment="1">
      <alignment horizontal="center" vertical="center"/>
    </xf>
    <xf numFmtId="168" fontId="3" fillId="0" borderId="46" xfId="52" applyNumberFormat="1" applyFont="1" applyFill="1" applyBorder="1" applyAlignment="1">
      <alignment horizontal="center" vertical="center" wrapText="1"/>
      <protection/>
    </xf>
    <xf numFmtId="168" fontId="3" fillId="0" borderId="20" xfId="52" applyNumberFormat="1" applyFont="1" applyFill="1" applyBorder="1" applyAlignment="1">
      <alignment horizontal="center" vertical="center" wrapText="1"/>
      <protection/>
    </xf>
    <xf numFmtId="164" fontId="3" fillId="0" borderId="23" xfId="52" applyNumberFormat="1" applyFont="1" applyBorder="1" applyAlignment="1">
      <alignment horizontal="center" vertical="center" wrapText="1"/>
      <protection/>
    </xf>
    <xf numFmtId="164" fontId="3" fillId="0" borderId="26" xfId="52" applyNumberFormat="1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164" fontId="3" fillId="33" borderId="30" xfId="52" applyNumberFormat="1" applyFont="1" applyFill="1" applyBorder="1" applyAlignment="1">
      <alignment horizontal="center" vertical="center" wrapText="1"/>
      <protection/>
    </xf>
    <xf numFmtId="164" fontId="3" fillId="33" borderId="19" xfId="52" applyNumberFormat="1" applyFont="1" applyFill="1" applyBorder="1" applyAlignment="1">
      <alignment horizontal="center" vertical="center" wrapText="1"/>
      <protection/>
    </xf>
    <xf numFmtId="164" fontId="3" fillId="33" borderId="29" xfId="52" applyNumberFormat="1" applyFont="1" applyFill="1" applyBorder="1" applyAlignment="1">
      <alignment horizontal="center" vertical="center" wrapText="1"/>
      <protection/>
    </xf>
    <xf numFmtId="4" fontId="77" fillId="33" borderId="30" xfId="52" applyNumberFormat="1" applyFont="1" applyFill="1" applyBorder="1" applyAlignment="1">
      <alignment horizontal="center" vertical="center" wrapText="1"/>
      <protection/>
    </xf>
    <xf numFmtId="4" fontId="77" fillId="33" borderId="29" xfId="5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2020%20&#1075;&#1086;&#1076;\&#1047;&#1072;&#1090;&#1088;&#1072;&#1090;&#1099;%20(&#1061;&#1042;&#1042;)%202020%20&#1075;\&#1061;&#1042;%20&#1056;&#1040;&#1057;&#1064;&#1048;&#1060;&#1056;&#1054;&#1042;&#1050;&#1040;%20%202020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2 мес."/>
      <sheetName val="Март"/>
      <sheetName val="3 мес."/>
      <sheetName val="Апрель"/>
      <sheetName val="4 мес."/>
      <sheetName val="Май"/>
      <sheetName val="5 мес."/>
      <sheetName val="Июнь"/>
      <sheetName val="6 мес."/>
      <sheetName val="Июль"/>
      <sheetName val="7 мес."/>
      <sheetName val="Август"/>
      <sheetName val="8 мес."/>
      <sheetName val="Сентябрь"/>
      <sheetName val="9 мес."/>
      <sheetName val="Октябрь"/>
      <sheetName val="10 мес."/>
      <sheetName val="Ноябрь"/>
      <sheetName val="11 мес."/>
      <sheetName val="Декабрь"/>
      <sheetName val="12 мес."/>
    </sheetNames>
    <sheetDataSet>
      <sheetData sheetId="16">
        <row r="12">
          <cell r="C12">
            <v>22144.088000000003</v>
          </cell>
          <cell r="D12">
            <v>18419.815000000002</v>
          </cell>
          <cell r="F12">
            <v>9313.985</v>
          </cell>
          <cell r="G12">
            <v>10523.076000000001</v>
          </cell>
        </row>
        <row r="20">
          <cell r="C20">
            <v>6600.639000000001</v>
          </cell>
          <cell r="D20">
            <v>6431.217</v>
          </cell>
          <cell r="F20">
            <v>1935.5000000000005</v>
          </cell>
          <cell r="G20">
            <v>1920.409</v>
          </cell>
        </row>
        <row r="22">
          <cell r="C22">
            <v>939.8430000000001</v>
          </cell>
          <cell r="D22">
            <v>1125.7119999999998</v>
          </cell>
          <cell r="F22">
            <v>367.32899999999995</v>
          </cell>
          <cell r="G22">
            <v>516.4849999999999</v>
          </cell>
        </row>
        <row r="24">
          <cell r="C24">
            <v>696.0600000000002</v>
          </cell>
          <cell r="D24">
            <v>785.6499999999999</v>
          </cell>
          <cell r="F24">
            <v>297.325</v>
          </cell>
          <cell r="G24">
            <v>397.8488838813314</v>
          </cell>
        </row>
        <row r="25">
          <cell r="C25">
            <v>514.026</v>
          </cell>
          <cell r="D25">
            <v>137.422</v>
          </cell>
          <cell r="F25">
            <v>197.77600000000004</v>
          </cell>
          <cell r="G25">
            <v>53.44200000000001</v>
          </cell>
        </row>
        <row r="26">
          <cell r="C26">
            <v>0</v>
          </cell>
          <cell r="D26">
            <v>6.244</v>
          </cell>
          <cell r="F26">
            <v>0</v>
          </cell>
          <cell r="G26">
            <v>2.4290000000000003</v>
          </cell>
        </row>
        <row r="27">
          <cell r="C27">
            <v>113.08555999999999</v>
          </cell>
          <cell r="D27">
            <v>30.232999999999997</v>
          </cell>
          <cell r="F27">
            <v>43.51001999999999</v>
          </cell>
          <cell r="G27">
            <v>11.757</v>
          </cell>
        </row>
        <row r="28">
          <cell r="C28">
            <v>0</v>
          </cell>
          <cell r="D28">
            <v>1.374</v>
          </cell>
          <cell r="F28">
            <v>0</v>
          </cell>
          <cell r="G28">
            <v>0.535</v>
          </cell>
        </row>
        <row r="29">
          <cell r="C29">
            <v>0</v>
          </cell>
          <cell r="D29">
            <v>5.193</v>
          </cell>
          <cell r="F29">
            <v>0</v>
          </cell>
          <cell r="G29">
            <v>2.02</v>
          </cell>
        </row>
        <row r="30">
          <cell r="C30">
            <v>0</v>
          </cell>
          <cell r="D30">
            <v>9.574</v>
          </cell>
          <cell r="F30">
            <v>0</v>
          </cell>
          <cell r="G30">
            <v>3.723</v>
          </cell>
        </row>
        <row r="35">
          <cell r="C35">
            <v>128.60999999999996</v>
          </cell>
          <cell r="D35">
            <v>114.524</v>
          </cell>
          <cell r="F35">
            <v>49.48100000000001</v>
          </cell>
          <cell r="G35">
            <v>45.623</v>
          </cell>
        </row>
        <row r="36">
          <cell r="C36">
            <v>44.0745</v>
          </cell>
          <cell r="D36">
            <v>5.435999999999999</v>
          </cell>
          <cell r="F36">
            <v>16.97</v>
          </cell>
          <cell r="G36">
            <v>2.1130000000000004</v>
          </cell>
        </row>
        <row r="40">
          <cell r="C40">
            <v>0</v>
          </cell>
          <cell r="D40">
            <v>10.735</v>
          </cell>
          <cell r="F40">
            <v>0</v>
          </cell>
          <cell r="G40">
            <v>4.174</v>
          </cell>
        </row>
        <row r="47">
          <cell r="C47">
            <v>2024.0020000000004</v>
          </cell>
          <cell r="D47">
            <v>994.809</v>
          </cell>
          <cell r="F47">
            <v>1963.766</v>
          </cell>
          <cell r="G47">
            <v>977.425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58"/>
  <sheetViews>
    <sheetView view="pageBreakPreview" zoomScale="61" zoomScaleSheetLayoutView="61" workbookViewId="0" topLeftCell="A40">
      <selection activeCell="E48" sqref="E48:F48"/>
    </sheetView>
  </sheetViews>
  <sheetFormatPr defaultColWidth="9.140625" defaultRowHeight="15"/>
  <cols>
    <col min="1" max="1" width="8.140625" style="7" customWidth="1"/>
    <col min="2" max="2" width="94.7109375" style="7" customWidth="1"/>
    <col min="3" max="3" width="19.421875" style="39" customWidth="1"/>
    <col min="4" max="4" width="14.57421875" style="43" customWidth="1"/>
    <col min="5" max="5" width="19.421875" style="74" customWidth="1" collapsed="1"/>
    <col min="6" max="6" width="14.57421875" style="74" customWidth="1"/>
    <col min="7" max="7" width="19.421875" style="7" customWidth="1"/>
    <col min="8" max="8" width="14.7109375" style="7" customWidth="1"/>
    <col min="9" max="9" width="19.421875" style="25" customWidth="1"/>
    <col min="10" max="10" width="15.421875" style="7" customWidth="1"/>
    <col min="11" max="11" width="17.421875" style="116" customWidth="1"/>
    <col min="12" max="12" width="13.8515625" style="7" customWidth="1"/>
    <col min="13" max="16384" width="9.140625" style="7" customWidth="1"/>
  </cols>
  <sheetData>
    <row r="1" ht="3" customHeight="1">
      <c r="D1" s="40"/>
    </row>
    <row r="2" spans="1:11" s="8" customFormat="1" ht="27.75" customHeight="1">
      <c r="A2" s="190" t="s">
        <v>66</v>
      </c>
      <c r="B2" s="190"/>
      <c r="C2" s="190"/>
      <c r="D2" s="190"/>
      <c r="E2" s="190"/>
      <c r="F2" s="190"/>
      <c r="G2" s="190"/>
      <c r="H2" s="190"/>
      <c r="I2" s="190"/>
      <c r="J2" s="190"/>
      <c r="K2" s="117"/>
    </row>
    <row r="3" spans="1:11" s="9" customFormat="1" ht="60.7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18"/>
    </row>
    <row r="4" spans="1:11" s="36" customFormat="1" ht="27.75" customHeight="1">
      <c r="A4" s="202" t="s">
        <v>113</v>
      </c>
      <c r="B4" s="202"/>
      <c r="C4" s="202"/>
      <c r="D4" s="202"/>
      <c r="E4" s="202"/>
      <c r="F4" s="202"/>
      <c r="G4" s="202"/>
      <c r="H4" s="202"/>
      <c r="I4" s="202"/>
      <c r="J4" s="202"/>
      <c r="K4" s="119"/>
    </row>
    <row r="5" spans="1:13" s="10" customFormat="1" ht="24.75" customHeight="1">
      <c r="A5" s="176" t="s">
        <v>65</v>
      </c>
      <c r="B5" s="176"/>
      <c r="C5" s="176"/>
      <c r="D5" s="176"/>
      <c r="E5" s="176"/>
      <c r="F5" s="176"/>
      <c r="G5" s="176"/>
      <c r="H5" s="176"/>
      <c r="I5" s="176"/>
      <c r="J5" s="176"/>
      <c r="K5" s="120"/>
      <c r="L5" s="24"/>
      <c r="M5" s="24"/>
    </row>
    <row r="6" spans="1:13" s="10" customFormat="1" ht="27.75" customHeight="1">
      <c r="A6" s="176" t="s">
        <v>115</v>
      </c>
      <c r="B6" s="176"/>
      <c r="C6" s="176"/>
      <c r="D6" s="176"/>
      <c r="E6" s="176"/>
      <c r="F6" s="176"/>
      <c r="G6" s="176"/>
      <c r="H6" s="176"/>
      <c r="I6" s="176"/>
      <c r="J6" s="176"/>
      <c r="K6" s="120"/>
      <c r="L6" s="24"/>
      <c r="M6" s="24"/>
    </row>
    <row r="7" spans="1:11" s="8" customFormat="1" ht="23.25" customHeight="1" thickBot="1">
      <c r="A7" s="1"/>
      <c r="B7" s="1"/>
      <c r="C7" s="45"/>
      <c r="D7" s="44"/>
      <c r="E7" s="75"/>
      <c r="F7" s="75"/>
      <c r="I7" s="26"/>
      <c r="J7" s="2" t="s">
        <v>64</v>
      </c>
      <c r="K7" s="117"/>
    </row>
    <row r="8" spans="1:11" s="11" customFormat="1" ht="25.5" customHeight="1">
      <c r="A8" s="177" t="s">
        <v>0</v>
      </c>
      <c r="B8" s="179" t="s">
        <v>1</v>
      </c>
      <c r="C8" s="194" t="s">
        <v>63</v>
      </c>
      <c r="D8" s="195"/>
      <c r="E8" s="177" t="s">
        <v>116</v>
      </c>
      <c r="F8" s="179"/>
      <c r="G8" s="179"/>
      <c r="H8" s="179"/>
      <c r="I8" s="179"/>
      <c r="J8" s="206"/>
      <c r="K8" s="121"/>
    </row>
    <row r="9" spans="1:11" s="11" customFormat="1" ht="46.5" customHeight="1">
      <c r="A9" s="178"/>
      <c r="B9" s="180"/>
      <c r="C9" s="196"/>
      <c r="D9" s="197"/>
      <c r="E9" s="191" t="s">
        <v>112</v>
      </c>
      <c r="F9" s="192"/>
      <c r="G9" s="193" t="s">
        <v>55</v>
      </c>
      <c r="H9" s="193"/>
      <c r="I9" s="180" t="s">
        <v>57</v>
      </c>
      <c r="J9" s="207"/>
      <c r="K9" s="121"/>
    </row>
    <row r="10" spans="1:12" s="11" customFormat="1" ht="29.25" customHeight="1">
      <c r="A10" s="178"/>
      <c r="B10" s="180"/>
      <c r="C10" s="146" t="s">
        <v>53</v>
      </c>
      <c r="D10" s="147" t="s">
        <v>111</v>
      </c>
      <c r="E10" s="76" t="s">
        <v>54</v>
      </c>
      <c r="F10" s="77" t="s">
        <v>49</v>
      </c>
      <c r="G10" s="52" t="s">
        <v>56</v>
      </c>
      <c r="H10" s="46" t="s">
        <v>49</v>
      </c>
      <c r="I10" s="52" t="s">
        <v>56</v>
      </c>
      <c r="J10" s="57" t="s">
        <v>49</v>
      </c>
      <c r="K10" s="121"/>
      <c r="L10" s="12"/>
    </row>
    <row r="11" spans="1:11" s="12" customFormat="1" ht="20.25" customHeight="1" thickBot="1">
      <c r="A11" s="34">
        <v>1</v>
      </c>
      <c r="B11" s="35">
        <v>2</v>
      </c>
      <c r="C11" s="148">
        <v>3</v>
      </c>
      <c r="D11" s="149">
        <v>4</v>
      </c>
      <c r="E11" s="78">
        <v>5</v>
      </c>
      <c r="F11" s="79">
        <v>6</v>
      </c>
      <c r="G11" s="53">
        <v>7</v>
      </c>
      <c r="H11" s="47">
        <v>8</v>
      </c>
      <c r="I11" s="53">
        <v>9</v>
      </c>
      <c r="J11" s="58">
        <v>10</v>
      </c>
      <c r="K11" s="122"/>
    </row>
    <row r="12" spans="1:12" s="13" customFormat="1" ht="26.25" customHeight="1">
      <c r="A12" s="32">
        <v>1</v>
      </c>
      <c r="B12" s="33" t="s">
        <v>42</v>
      </c>
      <c r="C12" s="150">
        <f aca="true" t="shared" si="0" ref="C12:H12">C13+C16+C17+C22</f>
        <v>38326.028</v>
      </c>
      <c r="D12" s="151">
        <f t="shared" si="0"/>
        <v>14.201926148259314</v>
      </c>
      <c r="E12" s="80">
        <f>E13+E16+E17+E22</f>
        <v>28744.727000000006</v>
      </c>
      <c r="F12" s="81">
        <f t="shared" si="0"/>
        <v>14.201926183867407</v>
      </c>
      <c r="G12" s="67">
        <f>G13+G16+G17+G22</f>
        <v>24851.032000000003</v>
      </c>
      <c r="H12" s="48">
        <f t="shared" si="0"/>
        <v>24.98070684925448</v>
      </c>
      <c r="I12" s="54">
        <f>I13+I16+I17+I22</f>
        <v>-3893.6950000000024</v>
      </c>
      <c r="J12" s="59">
        <f>J13+J16+J17+J22</f>
        <v>10.778780665387075</v>
      </c>
      <c r="K12" s="123">
        <f>G12-E12</f>
        <v>-3893.6950000000033</v>
      </c>
      <c r="L12" s="171">
        <f>H12-F12</f>
        <v>10.778780665387075</v>
      </c>
    </row>
    <row r="13" spans="1:11" s="13" customFormat="1" ht="27.75" customHeight="1">
      <c r="A13" s="18" t="s">
        <v>2</v>
      </c>
      <c r="B13" s="4" t="s">
        <v>43</v>
      </c>
      <c r="C13" s="152">
        <f aca="true" t="shared" si="1" ref="C13:J13">C14+C15</f>
        <v>0</v>
      </c>
      <c r="D13" s="153">
        <f t="shared" si="1"/>
        <v>0</v>
      </c>
      <c r="E13" s="111">
        <f t="shared" si="1"/>
        <v>0</v>
      </c>
      <c r="F13" s="104">
        <f t="shared" si="1"/>
        <v>0</v>
      </c>
      <c r="G13" s="112">
        <f t="shared" si="1"/>
        <v>0</v>
      </c>
      <c r="H13" s="106">
        <f t="shared" si="1"/>
        <v>0</v>
      </c>
      <c r="I13" s="113">
        <f t="shared" si="1"/>
        <v>0</v>
      </c>
      <c r="J13" s="107">
        <f t="shared" si="1"/>
        <v>0</v>
      </c>
      <c r="K13" s="124"/>
    </row>
    <row r="14" spans="1:11" s="13" customFormat="1" ht="26.25" customHeight="1">
      <c r="A14" s="19" t="s">
        <v>3</v>
      </c>
      <c r="B14" s="3" t="s">
        <v>4</v>
      </c>
      <c r="C14" s="154">
        <v>0</v>
      </c>
      <c r="D14" s="155">
        <f>C14/$C$50</f>
        <v>0</v>
      </c>
      <c r="E14" s="108">
        <v>0</v>
      </c>
      <c r="F14" s="99">
        <f>E14/$E$50</f>
        <v>0</v>
      </c>
      <c r="G14" s="114">
        <v>0</v>
      </c>
      <c r="H14" s="101">
        <f>G14/$G$50</f>
        <v>0</v>
      </c>
      <c r="I14" s="102">
        <f>G14-E14</f>
        <v>0</v>
      </c>
      <c r="J14" s="103">
        <f>H14-F14</f>
        <v>0</v>
      </c>
      <c r="K14" s="124"/>
    </row>
    <row r="15" spans="1:11" s="13" customFormat="1" ht="27" customHeight="1">
      <c r="A15" s="19" t="s">
        <v>5</v>
      </c>
      <c r="B15" s="3" t="s">
        <v>67</v>
      </c>
      <c r="C15" s="154">
        <v>0</v>
      </c>
      <c r="D15" s="155">
        <f>C15/$C$50</f>
        <v>0</v>
      </c>
      <c r="E15" s="108">
        <v>0</v>
      </c>
      <c r="F15" s="99">
        <f>E15/$E$50</f>
        <v>0</v>
      </c>
      <c r="G15" s="114">
        <v>0</v>
      </c>
      <c r="H15" s="101">
        <f>G15/$G$50</f>
        <v>0</v>
      </c>
      <c r="I15" s="102">
        <f>G15-E15</f>
        <v>0</v>
      </c>
      <c r="J15" s="103">
        <f>H15-F15</f>
        <v>0</v>
      </c>
      <c r="K15" s="124"/>
    </row>
    <row r="16" spans="1:11" s="13" customFormat="1" ht="26.25" customHeight="1">
      <c r="A16" s="18" t="s">
        <v>6</v>
      </c>
      <c r="B16" s="4" t="s">
        <v>7</v>
      </c>
      <c r="C16" s="152">
        <v>0</v>
      </c>
      <c r="D16" s="153">
        <f>C16/$C$50</f>
        <v>0</v>
      </c>
      <c r="E16" s="111">
        <v>0</v>
      </c>
      <c r="F16" s="104">
        <f>E16/$E$50</f>
        <v>0</v>
      </c>
      <c r="G16" s="112">
        <v>0</v>
      </c>
      <c r="H16" s="106">
        <f>G16/$G$50</f>
        <v>0</v>
      </c>
      <c r="I16" s="105">
        <f>G16-E16</f>
        <v>0</v>
      </c>
      <c r="J16" s="107">
        <f aca="true" t="shared" si="2" ref="J16:J40">H16-F16</f>
        <v>0</v>
      </c>
      <c r="K16" s="124"/>
    </row>
    <row r="17" spans="1:12" s="13" customFormat="1" ht="29.25" customHeight="1">
      <c r="A17" s="18" t="s">
        <v>8</v>
      </c>
      <c r="B17" s="4" t="s">
        <v>44</v>
      </c>
      <c r="C17" s="156">
        <f aca="true" t="shared" si="3" ref="C17:J17">C18+C19+C20+C21</f>
        <v>29525.237</v>
      </c>
      <c r="D17" s="157">
        <f t="shared" si="3"/>
        <v>10.940743334630278</v>
      </c>
      <c r="E17" s="68">
        <f>E18+E19+E20+E21</f>
        <v>22144.088000000003</v>
      </c>
      <c r="F17" s="83">
        <f t="shared" si="3"/>
        <v>10.940744129699477</v>
      </c>
      <c r="G17" s="68">
        <f>G18+G19+G20+G21</f>
        <v>18419.815000000002</v>
      </c>
      <c r="H17" s="49">
        <f t="shared" si="3"/>
        <v>18.51593119885325</v>
      </c>
      <c r="I17" s="55">
        <f t="shared" si="3"/>
        <v>-3724.273000000001</v>
      </c>
      <c r="J17" s="60">
        <f t="shared" si="3"/>
        <v>7.575187069153772</v>
      </c>
      <c r="K17" s="123">
        <f>G17-E17</f>
        <v>-3724.273000000001</v>
      </c>
      <c r="L17" s="171">
        <f>H17-F17</f>
        <v>7.575187069153772</v>
      </c>
    </row>
    <row r="18" spans="1:11" s="13" customFormat="1" ht="25.5" customHeight="1">
      <c r="A18" s="19" t="s">
        <v>9</v>
      </c>
      <c r="B18" s="3" t="s">
        <v>97</v>
      </c>
      <c r="C18" s="158">
        <v>29525.237</v>
      </c>
      <c r="D18" s="159">
        <f>C18/$C$50</f>
        <v>10.940743334630278</v>
      </c>
      <c r="E18" s="84">
        <f>'[1]9 мес.'!$C$12</f>
        <v>22144.088000000003</v>
      </c>
      <c r="F18" s="85">
        <f>E18/$E$50</f>
        <v>10.940744129699477</v>
      </c>
      <c r="G18" s="69">
        <f>'[1]9 мес.'!$D$12</f>
        <v>18419.815000000002</v>
      </c>
      <c r="H18" s="50">
        <f>G18/$G$50</f>
        <v>18.51593119885325</v>
      </c>
      <c r="I18" s="61">
        <f>G18-E18</f>
        <v>-3724.273000000001</v>
      </c>
      <c r="J18" s="62">
        <f t="shared" si="2"/>
        <v>7.575187069153772</v>
      </c>
      <c r="K18" s="124"/>
    </row>
    <row r="19" spans="1:11" s="13" customFormat="1" ht="48.75" customHeight="1">
      <c r="A19" s="19" t="s">
        <v>10</v>
      </c>
      <c r="B19" s="3" t="s">
        <v>52</v>
      </c>
      <c r="C19" s="154">
        <v>0</v>
      </c>
      <c r="D19" s="155">
        <f>C19/$C$50</f>
        <v>0</v>
      </c>
      <c r="E19" s="108">
        <v>0</v>
      </c>
      <c r="F19" s="99">
        <f>E19/$E$50</f>
        <v>0</v>
      </c>
      <c r="G19" s="109">
        <v>0</v>
      </c>
      <c r="H19" s="101">
        <f>G19/$G$50</f>
        <v>0</v>
      </c>
      <c r="I19" s="102">
        <f>G19-E19</f>
        <v>0</v>
      </c>
      <c r="J19" s="103">
        <f t="shared" si="2"/>
        <v>0</v>
      </c>
      <c r="K19" s="124"/>
    </row>
    <row r="20" spans="1:11" s="14" customFormat="1" ht="27.75" customHeight="1">
      <c r="A20" s="20" t="s">
        <v>41</v>
      </c>
      <c r="B20" s="3" t="s">
        <v>11</v>
      </c>
      <c r="C20" s="154">
        <v>0</v>
      </c>
      <c r="D20" s="155">
        <f>C20/$C$50</f>
        <v>0</v>
      </c>
      <c r="E20" s="108">
        <v>0</v>
      </c>
      <c r="F20" s="99">
        <f>E20/$E$50</f>
        <v>0</v>
      </c>
      <c r="G20" s="110">
        <v>0</v>
      </c>
      <c r="H20" s="101">
        <f>G20/$G$50</f>
        <v>0</v>
      </c>
      <c r="I20" s="102">
        <f>G20-E20</f>
        <v>0</v>
      </c>
      <c r="J20" s="103">
        <f t="shared" si="2"/>
        <v>0</v>
      </c>
      <c r="K20" s="125"/>
    </row>
    <row r="21" spans="1:11" s="13" customFormat="1" ht="27.75" customHeight="1">
      <c r="A21" s="19" t="s">
        <v>12</v>
      </c>
      <c r="B21" s="3" t="s">
        <v>13</v>
      </c>
      <c r="C21" s="154">
        <v>0</v>
      </c>
      <c r="D21" s="155">
        <f>C21/$C$50</f>
        <v>0</v>
      </c>
      <c r="E21" s="108">
        <v>0</v>
      </c>
      <c r="F21" s="99">
        <f>E21/$E$50</f>
        <v>0</v>
      </c>
      <c r="G21" s="102">
        <v>0</v>
      </c>
      <c r="H21" s="101">
        <f>G21/$G$50</f>
        <v>0</v>
      </c>
      <c r="I21" s="102">
        <f>G21-E21</f>
        <v>0</v>
      </c>
      <c r="J21" s="103">
        <f t="shared" si="2"/>
        <v>0</v>
      </c>
      <c r="K21" s="124"/>
    </row>
    <row r="22" spans="1:12" s="13" customFormat="1" ht="25.5" customHeight="1">
      <c r="A22" s="18" t="s">
        <v>14</v>
      </c>
      <c r="B22" s="4" t="s">
        <v>45</v>
      </c>
      <c r="C22" s="160">
        <f aca="true" t="shared" si="4" ref="C22:J22">SUM(C23:C24)</f>
        <v>8800.791</v>
      </c>
      <c r="D22" s="161">
        <f t="shared" si="4"/>
        <v>3.2611828136290364</v>
      </c>
      <c r="E22" s="86">
        <f t="shared" si="4"/>
        <v>6600.639000000001</v>
      </c>
      <c r="F22" s="70">
        <f t="shared" si="4"/>
        <v>3.2611820541679304</v>
      </c>
      <c r="G22" s="65">
        <f>SUM(G23:G24)</f>
        <v>6431.217</v>
      </c>
      <c r="H22" s="51">
        <f t="shared" si="4"/>
        <v>6.464775650401233</v>
      </c>
      <c r="I22" s="56">
        <f t="shared" si="4"/>
        <v>-169.4220000000014</v>
      </c>
      <c r="J22" s="64">
        <f t="shared" si="4"/>
        <v>3.2035935962333024</v>
      </c>
      <c r="K22" s="123">
        <f>G22-E22</f>
        <v>-169.4220000000014</v>
      </c>
      <c r="L22" s="171">
        <f>H22-F22</f>
        <v>3.2035935962333024</v>
      </c>
    </row>
    <row r="23" spans="1:11" s="13" customFormat="1" ht="46.5" customHeight="1">
      <c r="A23" s="19" t="s">
        <v>15</v>
      </c>
      <c r="B23" s="3" t="s">
        <v>98</v>
      </c>
      <c r="C23" s="162">
        <v>8800.791</v>
      </c>
      <c r="D23" s="159">
        <f>C23/$C$50</f>
        <v>3.2611828136290364</v>
      </c>
      <c r="E23" s="87">
        <f>'[1]9 мес.'!$C$20</f>
        <v>6600.639000000001</v>
      </c>
      <c r="F23" s="85">
        <f>E23/$E$50</f>
        <v>3.2611820541679304</v>
      </c>
      <c r="G23" s="66">
        <f>'[1]9 мес.'!$D$20</f>
        <v>6431.217</v>
      </c>
      <c r="H23" s="50">
        <f>G23/$G$50</f>
        <v>6.464775650401233</v>
      </c>
      <c r="I23" s="61">
        <f>G23-E23</f>
        <v>-169.4220000000014</v>
      </c>
      <c r="J23" s="62">
        <f t="shared" si="2"/>
        <v>3.2035935962333024</v>
      </c>
      <c r="K23" s="124"/>
    </row>
    <row r="24" spans="1:11" s="13" customFormat="1" ht="45" customHeight="1">
      <c r="A24" s="19" t="s">
        <v>17</v>
      </c>
      <c r="B24" s="31" t="s">
        <v>99</v>
      </c>
      <c r="C24" s="163">
        <v>0</v>
      </c>
      <c r="D24" s="155">
        <f>C24/$C$50</f>
        <v>0</v>
      </c>
      <c r="E24" s="98">
        <v>0</v>
      </c>
      <c r="F24" s="99">
        <f>E24/$E$50</f>
        <v>0</v>
      </c>
      <c r="G24" s="102">
        <v>0</v>
      </c>
      <c r="H24" s="101">
        <f>G24/$G$50</f>
        <v>0</v>
      </c>
      <c r="I24" s="102">
        <f>G24-E24</f>
        <v>0</v>
      </c>
      <c r="J24" s="103">
        <f t="shared" si="2"/>
        <v>0</v>
      </c>
      <c r="K24" s="124"/>
    </row>
    <row r="25" spans="1:12" s="13" customFormat="1" ht="25.5" customHeight="1">
      <c r="A25" s="18" t="s">
        <v>19</v>
      </c>
      <c r="B25" s="4" t="s">
        <v>46</v>
      </c>
      <c r="C25" s="160">
        <f aca="true" t="shared" si="5" ref="C25:J25">SUM(C26:C27)</f>
        <v>1253.113</v>
      </c>
      <c r="D25" s="161">
        <f t="shared" si="5"/>
        <v>0.46434809997591386</v>
      </c>
      <c r="E25" s="86">
        <f t="shared" si="5"/>
        <v>939.8430000000001</v>
      </c>
      <c r="F25" s="70">
        <f t="shared" si="5"/>
        <v>0.4643488494576586</v>
      </c>
      <c r="G25" s="65">
        <f>SUM(G26:G27)</f>
        <v>1125.7119999999998</v>
      </c>
      <c r="H25" s="51">
        <f t="shared" si="5"/>
        <v>1.131586063254353</v>
      </c>
      <c r="I25" s="56">
        <f t="shared" si="5"/>
        <v>185.8689999999997</v>
      </c>
      <c r="J25" s="64">
        <f t="shared" si="5"/>
        <v>0.6672372137966944</v>
      </c>
      <c r="K25" s="123">
        <f>G25-E25</f>
        <v>185.8689999999997</v>
      </c>
      <c r="L25" s="171">
        <f>H25-F25</f>
        <v>0.6672372137966944</v>
      </c>
    </row>
    <row r="26" spans="1:11" s="13" customFormat="1" ht="47.25" customHeight="1">
      <c r="A26" s="19" t="s">
        <v>20</v>
      </c>
      <c r="B26" s="3" t="s">
        <v>100</v>
      </c>
      <c r="C26" s="162">
        <v>1253.113</v>
      </c>
      <c r="D26" s="159">
        <f>C26/$C$50</f>
        <v>0.46434809997591386</v>
      </c>
      <c r="E26" s="87">
        <f>'[1]9 мес.'!$C$22</f>
        <v>939.8430000000001</v>
      </c>
      <c r="F26" s="85">
        <f>E26/$E$50</f>
        <v>0.4643488494576586</v>
      </c>
      <c r="G26" s="69">
        <f>'[1]9 мес.'!$D$22</f>
        <v>1125.7119999999998</v>
      </c>
      <c r="H26" s="50">
        <f>G26/$G$50</f>
        <v>1.131586063254353</v>
      </c>
      <c r="I26" s="61">
        <f>G26-E26</f>
        <v>185.8689999999997</v>
      </c>
      <c r="J26" s="62">
        <f t="shared" si="2"/>
        <v>0.6672372137966944</v>
      </c>
      <c r="K26" s="124"/>
    </row>
    <row r="27" spans="1:11" s="13" customFormat="1" ht="47.25" customHeight="1">
      <c r="A27" s="19" t="s">
        <v>21</v>
      </c>
      <c r="B27" s="31" t="s">
        <v>101</v>
      </c>
      <c r="C27" s="163">
        <v>0</v>
      </c>
      <c r="D27" s="155">
        <f>C27/$C$50</f>
        <v>0</v>
      </c>
      <c r="E27" s="98">
        <v>0</v>
      </c>
      <c r="F27" s="99">
        <f>E27/$E$50</f>
        <v>0</v>
      </c>
      <c r="G27" s="109">
        <v>0</v>
      </c>
      <c r="H27" s="101">
        <f>G27/$G$50</f>
        <v>0</v>
      </c>
      <c r="I27" s="102">
        <f>G27-E27</f>
        <v>0</v>
      </c>
      <c r="J27" s="103">
        <f t="shared" si="2"/>
        <v>0</v>
      </c>
      <c r="K27" s="124"/>
    </row>
    <row r="28" spans="1:12" s="13" customFormat="1" ht="27.75" customHeight="1">
      <c r="A28" s="18" t="s">
        <v>22</v>
      </c>
      <c r="B28" s="4" t="s">
        <v>47</v>
      </c>
      <c r="C28" s="160">
        <f aca="true" t="shared" si="6" ref="C28:J28">SUM(C29:C34)</f>
        <v>1994.4640000000002</v>
      </c>
      <c r="D28" s="161">
        <f t="shared" si="6"/>
        <v>0.7390599003205307</v>
      </c>
      <c r="E28" s="86">
        <f t="shared" si="6"/>
        <v>1495.85606</v>
      </c>
      <c r="F28" s="70">
        <f t="shared" si="6"/>
        <v>0.7390585878867708</v>
      </c>
      <c r="G28" s="145">
        <f t="shared" si="6"/>
        <v>1106.385</v>
      </c>
      <c r="H28" s="172">
        <f t="shared" si="6"/>
        <v>1.1121582132851633</v>
      </c>
      <c r="I28" s="56">
        <f t="shared" si="6"/>
        <v>-389.4710600000002</v>
      </c>
      <c r="J28" s="64">
        <f t="shared" si="6"/>
        <v>0.37309962539839236</v>
      </c>
      <c r="K28" s="123">
        <f>G28-E28</f>
        <v>-389.4710600000001</v>
      </c>
      <c r="L28" s="171">
        <f>H28-F28</f>
        <v>0.3730996253983925</v>
      </c>
    </row>
    <row r="29" spans="1:11" s="13" customFormat="1" ht="25.5" customHeight="1">
      <c r="A29" s="19" t="s">
        <v>23</v>
      </c>
      <c r="B29" s="3" t="s">
        <v>102</v>
      </c>
      <c r="C29" s="162">
        <v>928.072</v>
      </c>
      <c r="D29" s="159">
        <f aca="true" t="shared" si="7" ref="D29:D40">C29/$C$50</f>
        <v>0.3439023215311359</v>
      </c>
      <c r="E29" s="87">
        <f>'[1]9 мес.'!C24</f>
        <v>696.0600000000002</v>
      </c>
      <c r="F29" s="85">
        <f aca="true" t="shared" si="8" ref="F29:F34">E29/$E$50</f>
        <v>0.34390282223041285</v>
      </c>
      <c r="G29" s="173">
        <f>'[1]9 мес.'!D24</f>
        <v>785.6499999999999</v>
      </c>
      <c r="H29" s="50">
        <f>G29/$G$50</f>
        <v>0.7897495901223249</v>
      </c>
      <c r="I29" s="61">
        <f>G29-E29</f>
        <v>89.58999999999969</v>
      </c>
      <c r="J29" s="62">
        <f>H29-F29</f>
        <v>0.4458467678919121</v>
      </c>
      <c r="K29" s="124"/>
    </row>
    <row r="30" spans="1:11" s="13" customFormat="1" ht="25.5" customHeight="1">
      <c r="A30" s="19" t="s">
        <v>24</v>
      </c>
      <c r="B30" s="3" t="s">
        <v>16</v>
      </c>
      <c r="C30" s="162">
        <v>685.368</v>
      </c>
      <c r="D30" s="159">
        <f t="shared" si="7"/>
        <v>0.2539669834917459</v>
      </c>
      <c r="E30" s="87">
        <f>'[1]9 мес.'!C25</f>
        <v>514.026</v>
      </c>
      <c r="F30" s="85">
        <f t="shared" si="8"/>
        <v>0.25396516406604336</v>
      </c>
      <c r="G30" s="173">
        <f>'[1]9 мес.'!D25</f>
        <v>137.422</v>
      </c>
      <c r="H30" s="50">
        <f aca="true" t="shared" si="9" ref="H30:H40">G30/$G$50</f>
        <v>0.1381390799640936</v>
      </c>
      <c r="I30" s="61">
        <f aca="true" t="shared" si="10" ref="I30:I40">G30-E30</f>
        <v>-376.6039999999999</v>
      </c>
      <c r="J30" s="62">
        <f>H30-F30</f>
        <v>-0.11582608410194975</v>
      </c>
      <c r="K30" s="124"/>
    </row>
    <row r="31" spans="1:11" s="13" customFormat="1" ht="47.25" customHeight="1">
      <c r="A31" s="19" t="s">
        <v>25</v>
      </c>
      <c r="B31" s="3" t="s">
        <v>52</v>
      </c>
      <c r="C31" s="162">
        <v>150.7805</v>
      </c>
      <c r="D31" s="159">
        <f t="shared" si="7"/>
        <v>0.055872565912585916</v>
      </c>
      <c r="E31" s="87">
        <f>'[1]9 мес.'!C27</f>
        <v>113.08555999999999</v>
      </c>
      <c r="F31" s="85">
        <f t="shared" si="8"/>
        <v>0.055872257043224245</v>
      </c>
      <c r="G31" s="173">
        <f>'[1]9 мес.'!D27</f>
        <v>30.232999999999997</v>
      </c>
      <c r="H31" s="50">
        <f t="shared" si="9"/>
        <v>0.030390758426994527</v>
      </c>
      <c r="I31" s="61">
        <f t="shared" si="10"/>
        <v>-82.85255999999998</v>
      </c>
      <c r="J31" s="62">
        <f>H31-F31</f>
        <v>-0.02548149861622972</v>
      </c>
      <c r="K31" s="124"/>
    </row>
    <row r="32" spans="1:11" s="13" customFormat="1" ht="25.5" customHeight="1">
      <c r="A32" s="19" t="s">
        <v>26</v>
      </c>
      <c r="B32" s="3" t="s">
        <v>11</v>
      </c>
      <c r="C32" s="162">
        <v>0</v>
      </c>
      <c r="D32" s="159">
        <f t="shared" si="7"/>
        <v>0</v>
      </c>
      <c r="E32" s="87">
        <f>'[1]9 мес.'!C29</f>
        <v>0</v>
      </c>
      <c r="F32" s="85">
        <f t="shared" si="8"/>
        <v>0</v>
      </c>
      <c r="G32" s="173">
        <f>'[1]9 мес.'!D29</f>
        <v>5.193</v>
      </c>
      <c r="H32" s="50">
        <f t="shared" si="9"/>
        <v>0.005220097526258809</v>
      </c>
      <c r="I32" s="61">
        <f t="shared" si="10"/>
        <v>5.193</v>
      </c>
      <c r="J32" s="62">
        <f>H32-F32</f>
        <v>0.005220097526258809</v>
      </c>
      <c r="K32" s="124"/>
    </row>
    <row r="33" spans="1:11" s="13" customFormat="1" ht="50.25" customHeight="1">
      <c r="A33" s="19" t="s">
        <v>68</v>
      </c>
      <c r="B33" s="3" t="s">
        <v>70</v>
      </c>
      <c r="C33" s="162">
        <v>171.4735</v>
      </c>
      <c r="D33" s="159">
        <f t="shared" si="7"/>
        <v>0.06354047394067404</v>
      </c>
      <c r="E33" s="87">
        <f>'[1]9 мес.'!C35</f>
        <v>128.60999999999996</v>
      </c>
      <c r="F33" s="85">
        <f t="shared" si="8"/>
        <v>0.06354242732961723</v>
      </c>
      <c r="G33" s="66">
        <f>'[1]9 мес.'!D35</f>
        <v>114.524</v>
      </c>
      <c r="H33" s="50">
        <f t="shared" si="9"/>
        <v>0.11512159620590486</v>
      </c>
      <c r="I33" s="61">
        <f t="shared" si="10"/>
        <v>-14.085999999999956</v>
      </c>
      <c r="J33" s="62">
        <f>H33-F33</f>
        <v>0.05157916887628762</v>
      </c>
      <c r="K33" s="124"/>
    </row>
    <row r="34" spans="1:11" s="13" customFormat="1" ht="29.25" customHeight="1">
      <c r="A34" s="19" t="s">
        <v>69</v>
      </c>
      <c r="B34" s="3" t="s">
        <v>18</v>
      </c>
      <c r="C34" s="162">
        <v>58.77</v>
      </c>
      <c r="D34" s="159">
        <f t="shared" si="7"/>
        <v>0.021777555444388863</v>
      </c>
      <c r="E34" s="87">
        <f>'[1]9 мес.'!C26+'[1]9 мес.'!C28+'[1]9 мес.'!C36+'[1]9 мес.'!$C$40+'[1]9 мес.'!$C$30</f>
        <v>44.0745</v>
      </c>
      <c r="F34" s="85">
        <f t="shared" si="8"/>
        <v>0.0217759172174731</v>
      </c>
      <c r="G34" s="66">
        <f>'[1]9 мес.'!$D$26+'[1]9 мес.'!$D$28+'[1]9 мес.'!$D$36+'[1]9 мес.'!$D$40+'[1]9 мес.'!$D$30</f>
        <v>33.363</v>
      </c>
      <c r="H34" s="50">
        <f t="shared" si="9"/>
        <v>0.03353709103958649</v>
      </c>
      <c r="I34" s="61">
        <f t="shared" si="10"/>
        <v>-10.711500000000001</v>
      </c>
      <c r="J34" s="62">
        <f>H34-F34</f>
        <v>0.011761173822113391</v>
      </c>
      <c r="K34" s="124"/>
    </row>
    <row r="35" spans="1:11" s="13" customFormat="1" ht="24" customHeight="1">
      <c r="A35" s="18" t="s">
        <v>27</v>
      </c>
      <c r="B35" s="4" t="s">
        <v>28</v>
      </c>
      <c r="C35" s="164">
        <f>C36+C37</f>
        <v>0</v>
      </c>
      <c r="D35" s="153">
        <f>D36+D37</f>
        <v>0</v>
      </c>
      <c r="E35" s="93">
        <v>0</v>
      </c>
      <c r="F35" s="104">
        <f>E35/$C$50</f>
        <v>0</v>
      </c>
      <c r="G35" s="105">
        <f>G36+G37</f>
        <v>0</v>
      </c>
      <c r="H35" s="106">
        <f>H36+H37</f>
        <v>0</v>
      </c>
      <c r="I35" s="105">
        <f>G35-E35</f>
        <v>0</v>
      </c>
      <c r="J35" s="107">
        <f t="shared" si="2"/>
        <v>0</v>
      </c>
      <c r="K35" s="124"/>
    </row>
    <row r="36" spans="1:11" s="13" customFormat="1" ht="46.5" customHeight="1">
      <c r="A36" s="19" t="s">
        <v>71</v>
      </c>
      <c r="B36" s="3" t="s">
        <v>73</v>
      </c>
      <c r="C36" s="163">
        <v>0</v>
      </c>
      <c r="D36" s="155">
        <f t="shared" si="7"/>
        <v>0</v>
      </c>
      <c r="E36" s="98">
        <v>0</v>
      </c>
      <c r="F36" s="99">
        <f>E36/$E$50</f>
        <v>0</v>
      </c>
      <c r="G36" s="100">
        <v>0</v>
      </c>
      <c r="H36" s="101">
        <f t="shared" si="9"/>
        <v>0</v>
      </c>
      <c r="I36" s="102">
        <f t="shared" si="10"/>
        <v>0</v>
      </c>
      <c r="J36" s="103">
        <f t="shared" si="2"/>
        <v>0</v>
      </c>
      <c r="K36" s="124"/>
    </row>
    <row r="37" spans="1:11" s="13" customFormat="1" ht="72" customHeight="1">
      <c r="A37" s="19" t="s">
        <v>72</v>
      </c>
      <c r="B37" s="31" t="s">
        <v>74</v>
      </c>
      <c r="C37" s="163">
        <v>0</v>
      </c>
      <c r="D37" s="155">
        <f t="shared" si="7"/>
        <v>0</v>
      </c>
      <c r="E37" s="98">
        <v>0</v>
      </c>
      <c r="F37" s="99">
        <f>E37/$E$50</f>
        <v>0</v>
      </c>
      <c r="G37" s="100">
        <v>0</v>
      </c>
      <c r="H37" s="101">
        <f t="shared" si="9"/>
        <v>0</v>
      </c>
      <c r="I37" s="102">
        <f t="shared" si="10"/>
        <v>0</v>
      </c>
      <c r="J37" s="103">
        <f t="shared" si="2"/>
        <v>0</v>
      </c>
      <c r="K37" s="124"/>
    </row>
    <row r="38" spans="1:11" s="13" customFormat="1" ht="24" customHeight="1">
      <c r="A38" s="18" t="s">
        <v>29</v>
      </c>
      <c r="B38" s="4" t="s">
        <v>30</v>
      </c>
      <c r="C38" s="164">
        <f>C39+C40</f>
        <v>0</v>
      </c>
      <c r="D38" s="153">
        <f>D39+D40</f>
        <v>0</v>
      </c>
      <c r="E38" s="93">
        <f>E39+E40</f>
        <v>0</v>
      </c>
      <c r="F38" s="104">
        <f>E38/$C$50</f>
        <v>0</v>
      </c>
      <c r="G38" s="102">
        <f>G39+G40</f>
        <v>0</v>
      </c>
      <c r="H38" s="106">
        <f t="shared" si="9"/>
        <v>0</v>
      </c>
      <c r="I38" s="105">
        <f t="shared" si="10"/>
        <v>0</v>
      </c>
      <c r="J38" s="107">
        <f t="shared" si="2"/>
        <v>0</v>
      </c>
      <c r="K38" s="124"/>
    </row>
    <row r="39" spans="1:11" s="13" customFormat="1" ht="27" customHeight="1">
      <c r="A39" s="19" t="s">
        <v>75</v>
      </c>
      <c r="B39" s="3" t="s">
        <v>103</v>
      </c>
      <c r="C39" s="163">
        <v>0</v>
      </c>
      <c r="D39" s="155">
        <f t="shared" si="7"/>
        <v>0</v>
      </c>
      <c r="E39" s="98">
        <v>0</v>
      </c>
      <c r="F39" s="99">
        <f>E39/$E$50</f>
        <v>0</v>
      </c>
      <c r="G39" s="100">
        <v>0</v>
      </c>
      <c r="H39" s="101">
        <f t="shared" si="9"/>
        <v>0</v>
      </c>
      <c r="I39" s="102">
        <f t="shared" si="10"/>
        <v>0</v>
      </c>
      <c r="J39" s="103">
        <f t="shared" si="2"/>
        <v>0</v>
      </c>
      <c r="K39" s="124"/>
    </row>
    <row r="40" spans="1:11" s="13" customFormat="1" ht="48" customHeight="1">
      <c r="A40" s="19" t="s">
        <v>76</v>
      </c>
      <c r="B40" s="31" t="s">
        <v>104</v>
      </c>
      <c r="C40" s="163">
        <v>0</v>
      </c>
      <c r="D40" s="155">
        <f t="shared" si="7"/>
        <v>0</v>
      </c>
      <c r="E40" s="98">
        <v>0</v>
      </c>
      <c r="F40" s="99">
        <f>E40/$E$50</f>
        <v>0</v>
      </c>
      <c r="G40" s="100">
        <v>0</v>
      </c>
      <c r="H40" s="101">
        <f t="shared" si="9"/>
        <v>0</v>
      </c>
      <c r="I40" s="102">
        <f t="shared" si="10"/>
        <v>0</v>
      </c>
      <c r="J40" s="103">
        <f t="shared" si="2"/>
        <v>0</v>
      </c>
      <c r="K40" s="124"/>
    </row>
    <row r="41" spans="1:12" s="13" customFormat="1" ht="27.75" customHeight="1">
      <c r="A41" s="18" t="s">
        <v>31</v>
      </c>
      <c r="B41" s="4" t="s">
        <v>32</v>
      </c>
      <c r="C41" s="165">
        <f aca="true" t="shared" si="11" ref="C41:H41">C12+C25+C28+C35+C38</f>
        <v>41573.604999999996</v>
      </c>
      <c r="D41" s="166">
        <f t="shared" si="11"/>
        <v>15.405334148555758</v>
      </c>
      <c r="E41" s="86">
        <f t="shared" si="11"/>
        <v>31180.426060000005</v>
      </c>
      <c r="F41" s="88">
        <f t="shared" si="11"/>
        <v>15.405333621211836</v>
      </c>
      <c r="G41" s="56">
        <f t="shared" si="11"/>
        <v>27083.129</v>
      </c>
      <c r="H41" s="51">
        <f t="shared" si="11"/>
        <v>27.224451125793998</v>
      </c>
      <c r="I41" s="63">
        <f>G41-E41</f>
        <v>-4097.297060000004</v>
      </c>
      <c r="J41" s="64">
        <f>J12+J25+J28+J35+J38</f>
        <v>11.819117504582161</v>
      </c>
      <c r="K41" s="123">
        <f>G41-E41</f>
        <v>-4097.297060000004</v>
      </c>
      <c r="L41" s="171">
        <f>H41-F41</f>
        <v>11.819117504582161</v>
      </c>
    </row>
    <row r="42" spans="1:11" s="13" customFormat="1" ht="26.25" customHeight="1">
      <c r="A42" s="18" t="s">
        <v>33</v>
      </c>
      <c r="B42" s="4" t="s">
        <v>48</v>
      </c>
      <c r="C42" s="164">
        <f aca="true" t="shared" si="12" ref="C42:J42">SUM(C43:C46)</f>
        <v>0</v>
      </c>
      <c r="D42" s="167">
        <f t="shared" si="12"/>
        <v>0</v>
      </c>
      <c r="E42" s="93">
        <f t="shared" si="12"/>
        <v>0</v>
      </c>
      <c r="F42" s="94">
        <f t="shared" si="12"/>
        <v>0</v>
      </c>
      <c r="G42" s="95">
        <f t="shared" si="12"/>
        <v>0</v>
      </c>
      <c r="H42" s="96">
        <f t="shared" si="12"/>
        <v>0</v>
      </c>
      <c r="I42" s="95">
        <f t="shared" si="12"/>
        <v>0</v>
      </c>
      <c r="J42" s="97">
        <f t="shared" si="12"/>
        <v>0</v>
      </c>
      <c r="K42" s="124"/>
    </row>
    <row r="43" spans="1:11" s="13" customFormat="1" ht="27.75" customHeight="1">
      <c r="A43" s="19" t="s">
        <v>34</v>
      </c>
      <c r="B43" s="3" t="s">
        <v>105</v>
      </c>
      <c r="C43" s="163">
        <v>0</v>
      </c>
      <c r="D43" s="155">
        <f>C43/$C$50</f>
        <v>0</v>
      </c>
      <c r="E43" s="98">
        <v>0</v>
      </c>
      <c r="F43" s="99">
        <f>E43/$E$50</f>
        <v>0</v>
      </c>
      <c r="G43" s="100">
        <v>0</v>
      </c>
      <c r="H43" s="101">
        <f>G43/$G$50</f>
        <v>0</v>
      </c>
      <c r="I43" s="102">
        <f aca="true" t="shared" si="13" ref="I43:J47">G43-E43</f>
        <v>0</v>
      </c>
      <c r="J43" s="103">
        <f t="shared" si="13"/>
        <v>0</v>
      </c>
      <c r="K43" s="124"/>
    </row>
    <row r="44" spans="1:11" s="13" customFormat="1" ht="46.5" customHeight="1">
      <c r="A44" s="19" t="s">
        <v>35</v>
      </c>
      <c r="B44" s="3" t="s">
        <v>106</v>
      </c>
      <c r="C44" s="163">
        <v>0</v>
      </c>
      <c r="D44" s="155">
        <f>C44/$C$50</f>
        <v>0</v>
      </c>
      <c r="E44" s="98">
        <v>0</v>
      </c>
      <c r="F44" s="99">
        <f>E44/$E$50</f>
        <v>0</v>
      </c>
      <c r="G44" s="100">
        <v>0</v>
      </c>
      <c r="H44" s="101">
        <f>G44/$G$50</f>
        <v>0</v>
      </c>
      <c r="I44" s="102">
        <f t="shared" si="13"/>
        <v>0</v>
      </c>
      <c r="J44" s="103">
        <f t="shared" si="13"/>
        <v>0</v>
      </c>
      <c r="K44" s="124"/>
    </row>
    <row r="45" spans="1:11" s="13" customFormat="1" ht="46.5" customHeight="1">
      <c r="A45" s="19" t="s">
        <v>36</v>
      </c>
      <c r="B45" s="37" t="s">
        <v>107</v>
      </c>
      <c r="C45" s="163">
        <v>0</v>
      </c>
      <c r="D45" s="155">
        <f>C45/$C$50</f>
        <v>0</v>
      </c>
      <c r="E45" s="98">
        <v>0</v>
      </c>
      <c r="F45" s="99">
        <f>E45/$E$50</f>
        <v>0</v>
      </c>
      <c r="G45" s="100">
        <v>0</v>
      </c>
      <c r="H45" s="101">
        <f>G45/$G$50</f>
        <v>0</v>
      </c>
      <c r="I45" s="102">
        <f t="shared" si="13"/>
        <v>0</v>
      </c>
      <c r="J45" s="103">
        <f t="shared" si="13"/>
        <v>0</v>
      </c>
      <c r="K45" s="124"/>
    </row>
    <row r="46" spans="1:11" s="13" customFormat="1" ht="45.75" customHeight="1">
      <c r="A46" s="19" t="s">
        <v>37</v>
      </c>
      <c r="B46" s="37" t="s">
        <v>108</v>
      </c>
      <c r="C46" s="163">
        <v>0</v>
      </c>
      <c r="D46" s="155">
        <f>C46/$C$50</f>
        <v>0</v>
      </c>
      <c r="E46" s="98">
        <v>0</v>
      </c>
      <c r="F46" s="99">
        <f>E46/$E$50</f>
        <v>0</v>
      </c>
      <c r="G46" s="100">
        <v>0</v>
      </c>
      <c r="H46" s="101">
        <f>G46/$G$50</f>
        <v>0</v>
      </c>
      <c r="I46" s="102">
        <f t="shared" si="13"/>
        <v>0</v>
      </c>
      <c r="J46" s="103">
        <f t="shared" si="13"/>
        <v>0</v>
      </c>
      <c r="K46" s="124"/>
    </row>
    <row r="47" spans="1:12" s="72" customFormat="1" ht="91.5" customHeight="1">
      <c r="A47" s="21" t="s">
        <v>38</v>
      </c>
      <c r="B47" s="6" t="s">
        <v>109</v>
      </c>
      <c r="C47" s="165">
        <v>861.2</v>
      </c>
      <c r="D47" s="168">
        <f>C47/$C$50</f>
        <v>0.31912252422507553</v>
      </c>
      <c r="E47" s="93">
        <v>0</v>
      </c>
      <c r="F47" s="104">
        <f>E47/$E$50</f>
        <v>0</v>
      </c>
      <c r="G47" s="105">
        <v>0</v>
      </c>
      <c r="H47" s="106">
        <f>G47/$G$50</f>
        <v>0</v>
      </c>
      <c r="I47" s="105">
        <f t="shared" si="13"/>
        <v>0</v>
      </c>
      <c r="J47" s="107">
        <f t="shared" si="13"/>
        <v>0</v>
      </c>
      <c r="K47" s="126"/>
      <c r="L47" s="13"/>
    </row>
    <row r="48" spans="1:12" s="73" customFormat="1" ht="70.5" customHeight="1">
      <c r="A48" s="21" t="s">
        <v>39</v>
      </c>
      <c r="B48" s="4" t="s">
        <v>110</v>
      </c>
      <c r="C48" s="209">
        <f>C41+C42+C47</f>
        <v>42434.80499999999</v>
      </c>
      <c r="D48" s="210"/>
      <c r="E48" s="211">
        <f>E41+E42+E47</f>
        <v>31180.426060000005</v>
      </c>
      <c r="F48" s="212"/>
      <c r="G48" s="213">
        <f>G41+G42+G47</f>
        <v>27083.129</v>
      </c>
      <c r="H48" s="212"/>
      <c r="I48" s="198">
        <f>G48-E48</f>
        <v>-4097.297060000004</v>
      </c>
      <c r="J48" s="199"/>
      <c r="K48" s="115">
        <f>I12+I25+I28</f>
        <v>-4097.297060000003</v>
      </c>
      <c r="L48" s="7"/>
    </row>
    <row r="49" spans="1:10" ht="74.25" customHeight="1">
      <c r="A49" s="21" t="s">
        <v>40</v>
      </c>
      <c r="B49" s="4" t="s">
        <v>79</v>
      </c>
      <c r="C49" s="186">
        <f>C48/C50</f>
        <v>15.724456672780832</v>
      </c>
      <c r="D49" s="187"/>
      <c r="E49" s="188">
        <f>E48/E50</f>
        <v>15.405333621211836</v>
      </c>
      <c r="F49" s="189"/>
      <c r="G49" s="200">
        <f>G48/G50</f>
        <v>27.224451125793998</v>
      </c>
      <c r="H49" s="214"/>
      <c r="I49" s="200">
        <f>G49-E49</f>
        <v>11.819117504582161</v>
      </c>
      <c r="J49" s="201"/>
    </row>
    <row r="50" spans="1:10" ht="31.5" customHeight="1" thickBot="1">
      <c r="A50" s="22" t="s">
        <v>51</v>
      </c>
      <c r="B50" s="23" t="s">
        <v>50</v>
      </c>
      <c r="C50" s="182">
        <v>2698.65</v>
      </c>
      <c r="D50" s="183"/>
      <c r="E50" s="184">
        <f>'[1]9 мес.'!C47</f>
        <v>2024.0020000000004</v>
      </c>
      <c r="F50" s="185"/>
      <c r="G50" s="184">
        <f>'[1]9 мес.'!$D$47</f>
        <v>994.809</v>
      </c>
      <c r="H50" s="185"/>
      <c r="I50" s="204">
        <f>G50-E50</f>
        <v>-1029.1930000000004</v>
      </c>
      <c r="J50" s="205"/>
    </row>
    <row r="51" spans="1:9" ht="27.75" customHeight="1">
      <c r="A51" s="16"/>
      <c r="B51" s="5"/>
      <c r="C51" s="41"/>
      <c r="D51" s="42"/>
      <c r="E51" s="89"/>
      <c r="F51" s="89"/>
      <c r="I51" s="27"/>
    </row>
    <row r="52" spans="1:10" ht="27.75" customHeight="1">
      <c r="A52" s="203" t="s">
        <v>114</v>
      </c>
      <c r="B52" s="203"/>
      <c r="C52" s="203"/>
      <c r="D52" s="203"/>
      <c r="E52" s="203"/>
      <c r="F52" s="203"/>
      <c r="G52" s="203"/>
      <c r="H52" s="203"/>
      <c r="I52" s="203"/>
      <c r="J52" s="203"/>
    </row>
    <row r="53" spans="1:9" ht="58.5" customHeight="1">
      <c r="A53" s="28"/>
      <c r="B53" s="29" t="s">
        <v>58</v>
      </c>
      <c r="C53" s="132"/>
      <c r="D53" s="132"/>
      <c r="E53" s="30"/>
      <c r="F53" s="208" t="s">
        <v>117</v>
      </c>
      <c r="G53" s="208"/>
      <c r="I53" s="15"/>
    </row>
    <row r="54" spans="1:9" ht="33" customHeight="1">
      <c r="A54" s="28"/>
      <c r="B54" s="29"/>
      <c r="C54" s="181"/>
      <c r="D54" s="181"/>
      <c r="E54" s="31"/>
      <c r="F54" s="31"/>
      <c r="G54" s="133"/>
      <c r="I54" s="7"/>
    </row>
    <row r="55" spans="2:9" ht="31.5" customHeight="1">
      <c r="B55" s="29" t="s">
        <v>59</v>
      </c>
      <c r="C55" s="127"/>
      <c r="D55" s="127"/>
      <c r="E55" s="7"/>
      <c r="F55" s="174" t="s">
        <v>61</v>
      </c>
      <c r="G55" s="174"/>
      <c r="I55" s="7"/>
    </row>
    <row r="56" spans="2:9" ht="16.5" customHeight="1">
      <c r="B56" s="29"/>
      <c r="C56" s="127"/>
      <c r="D56" s="127"/>
      <c r="E56" s="7"/>
      <c r="F56" s="7"/>
      <c r="G56" s="133"/>
      <c r="I56" s="7"/>
    </row>
    <row r="57" spans="2:9" ht="27.75" customHeight="1">
      <c r="B57" s="29" t="s">
        <v>60</v>
      </c>
      <c r="C57" s="127"/>
      <c r="D57" s="127"/>
      <c r="E57" s="7"/>
      <c r="F57" s="174" t="s">
        <v>62</v>
      </c>
      <c r="G57" s="174"/>
      <c r="I57" s="7"/>
    </row>
    <row r="58" ht="22.5">
      <c r="B58" s="5"/>
    </row>
  </sheetData>
  <sheetProtection/>
  <mergeCells count="29">
    <mergeCell ref="A52:J52"/>
    <mergeCell ref="I50:J50"/>
    <mergeCell ref="E8:J8"/>
    <mergeCell ref="I9:J9"/>
    <mergeCell ref="F53:G53"/>
    <mergeCell ref="F55:G55"/>
    <mergeCell ref="C48:D48"/>
    <mergeCell ref="E48:F48"/>
    <mergeCell ref="G48:H48"/>
    <mergeCell ref="G49:H49"/>
    <mergeCell ref="G50:H50"/>
    <mergeCell ref="A2:J2"/>
    <mergeCell ref="E9:F9"/>
    <mergeCell ref="G9:H9"/>
    <mergeCell ref="C8:D9"/>
    <mergeCell ref="I48:J48"/>
    <mergeCell ref="I49:J49"/>
    <mergeCell ref="A4:J4"/>
    <mergeCell ref="A6:J6"/>
    <mergeCell ref="F57:G57"/>
    <mergeCell ref="A3:J3"/>
    <mergeCell ref="A5:J5"/>
    <mergeCell ref="A8:A10"/>
    <mergeCell ref="B8:B10"/>
    <mergeCell ref="C54:D54"/>
    <mergeCell ref="C50:D50"/>
    <mergeCell ref="E50:F50"/>
    <mergeCell ref="C49:D49"/>
    <mergeCell ref="E49:F49"/>
  </mergeCells>
  <conditionalFormatting sqref="C20 E20">
    <cfRule type="containsText" priority="3" dxfId="10" operator="containsText" stopIfTrue="1" text="Додаток2">
      <formula>NOT(ISERROR(SEARCH("Додаток2",C20)))</formula>
    </cfRule>
    <cfRule type="containsText" priority="4" dxfId="10" operator="containsText" stopIfTrue="1" text="Додаток2">
      <formula>NOT(ISERROR(SEARCH("Додаток2",C20)))</formula>
    </cfRule>
  </conditionalFormatting>
  <printOptions horizontalCentered="1"/>
  <pageMargins left="0.2755905511811024" right="0.1968503937007874" top="0.1968503937007874" bottom="0.2362204724409449" header="0.1968503937007874" footer="0.1968503937007874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58"/>
  <sheetViews>
    <sheetView tabSelected="1" view="pageBreakPreview" zoomScale="61" zoomScaleSheetLayoutView="61" workbookViewId="0" topLeftCell="A49">
      <selection activeCell="B30" sqref="B30"/>
    </sheetView>
  </sheetViews>
  <sheetFormatPr defaultColWidth="9.140625" defaultRowHeight="15"/>
  <cols>
    <col min="1" max="1" width="8.140625" style="7" customWidth="1"/>
    <col min="2" max="2" width="94.7109375" style="7" customWidth="1"/>
    <col min="3" max="3" width="19.421875" style="127" customWidth="1"/>
    <col min="4" max="4" width="14.57421875" style="127" customWidth="1"/>
    <col min="5" max="5" width="19.421875" style="7" customWidth="1" collapsed="1"/>
    <col min="6" max="6" width="14.57421875" style="7" customWidth="1"/>
    <col min="7" max="7" width="19.421875" style="133" customWidth="1"/>
    <col min="8" max="8" width="14.57421875" style="7" customWidth="1"/>
    <col min="9" max="9" width="19.421875" style="25" customWidth="1"/>
    <col min="10" max="10" width="14.57421875" style="7" customWidth="1"/>
    <col min="11" max="11" width="22.28125" style="116" customWidth="1"/>
    <col min="12" max="12" width="12.7109375" style="7" customWidth="1"/>
    <col min="13" max="16384" width="9.140625" style="7" customWidth="1"/>
  </cols>
  <sheetData>
    <row r="1" ht="3" customHeight="1">
      <c r="D1" s="128"/>
    </row>
    <row r="2" spans="1:11" s="8" customFormat="1" ht="28.5" customHeight="1">
      <c r="A2" s="190" t="s">
        <v>66</v>
      </c>
      <c r="B2" s="190"/>
      <c r="C2" s="190"/>
      <c r="D2" s="190"/>
      <c r="E2" s="190"/>
      <c r="F2" s="190"/>
      <c r="G2" s="190"/>
      <c r="H2" s="190"/>
      <c r="I2" s="190"/>
      <c r="J2" s="190"/>
      <c r="K2" s="117"/>
    </row>
    <row r="3" spans="1:11" s="9" customFormat="1" ht="54.75" customHeight="1">
      <c r="A3" s="175" t="s">
        <v>78</v>
      </c>
      <c r="B3" s="175"/>
      <c r="C3" s="175"/>
      <c r="D3" s="175"/>
      <c r="E3" s="175"/>
      <c r="F3" s="175"/>
      <c r="G3" s="175"/>
      <c r="H3" s="175"/>
      <c r="I3" s="175"/>
      <c r="J3" s="175"/>
      <c r="K3" s="118"/>
    </row>
    <row r="4" spans="1:11" s="36" customFormat="1" ht="27" customHeight="1">
      <c r="A4" s="202" t="s">
        <v>113</v>
      </c>
      <c r="B4" s="202"/>
      <c r="C4" s="202"/>
      <c r="D4" s="202"/>
      <c r="E4" s="202"/>
      <c r="F4" s="202"/>
      <c r="G4" s="202"/>
      <c r="H4" s="202"/>
      <c r="I4" s="202"/>
      <c r="J4" s="202"/>
      <c r="K4" s="119"/>
    </row>
    <row r="5" spans="1:13" s="10" customFormat="1" ht="28.5" customHeight="1">
      <c r="A5" s="176" t="s">
        <v>65</v>
      </c>
      <c r="B5" s="176"/>
      <c r="C5" s="176"/>
      <c r="D5" s="176"/>
      <c r="E5" s="176"/>
      <c r="F5" s="176"/>
      <c r="G5" s="176"/>
      <c r="H5" s="176"/>
      <c r="I5" s="176"/>
      <c r="J5" s="176"/>
      <c r="K5" s="120"/>
      <c r="L5" s="24"/>
      <c r="M5" s="24"/>
    </row>
    <row r="6" spans="1:13" s="10" customFormat="1" ht="27.75" customHeight="1">
      <c r="A6" s="176" t="str">
        <f>'додаток 71 (вода)'!A6:J6</f>
        <v>за 9 місяців 2020 року</v>
      </c>
      <c r="B6" s="176"/>
      <c r="C6" s="176"/>
      <c r="D6" s="176"/>
      <c r="E6" s="176"/>
      <c r="F6" s="176"/>
      <c r="G6" s="176"/>
      <c r="H6" s="176"/>
      <c r="I6" s="176"/>
      <c r="J6" s="176"/>
      <c r="K6" s="120"/>
      <c r="L6" s="24"/>
      <c r="M6" s="24"/>
    </row>
    <row r="7" spans="1:11" s="8" customFormat="1" ht="17.25" customHeight="1" thickBot="1">
      <c r="A7" s="1"/>
      <c r="B7" s="1"/>
      <c r="C7" s="129"/>
      <c r="D7" s="130"/>
      <c r="G7" s="134"/>
      <c r="I7" s="26"/>
      <c r="J7" s="2" t="s">
        <v>64</v>
      </c>
      <c r="K7" s="117"/>
    </row>
    <row r="8" spans="1:11" s="11" customFormat="1" ht="27.75" customHeight="1">
      <c r="A8" s="177" t="s">
        <v>0</v>
      </c>
      <c r="B8" s="179" t="s">
        <v>1</v>
      </c>
      <c r="C8" s="194" t="s">
        <v>63</v>
      </c>
      <c r="D8" s="195"/>
      <c r="E8" s="177" t="str">
        <f>'додаток 71 (вода)'!E8:J8</f>
        <v>9 місяців 2020 р.</v>
      </c>
      <c r="F8" s="179"/>
      <c r="G8" s="179"/>
      <c r="H8" s="179"/>
      <c r="I8" s="179"/>
      <c r="J8" s="206"/>
      <c r="K8" s="121"/>
    </row>
    <row r="9" spans="1:11" s="11" customFormat="1" ht="41.25" customHeight="1">
      <c r="A9" s="178"/>
      <c r="B9" s="180"/>
      <c r="C9" s="196"/>
      <c r="D9" s="216"/>
      <c r="E9" s="180" t="str">
        <f>'додаток 71 (вода)'!E9:F9</f>
        <v>План</v>
      </c>
      <c r="F9" s="180"/>
      <c r="G9" s="193" t="str">
        <f>'додаток 71 (вода)'!G9:H9</f>
        <v>Факт </v>
      </c>
      <c r="H9" s="193"/>
      <c r="I9" s="223" t="str">
        <f>'додаток 71 (вода)'!I9:J9</f>
        <v>Відхилення</v>
      </c>
      <c r="J9" s="224"/>
      <c r="K9" s="121"/>
    </row>
    <row r="10" spans="1:11" s="12" customFormat="1" ht="24.75" customHeight="1">
      <c r="A10" s="178"/>
      <c r="B10" s="180"/>
      <c r="C10" s="169" t="s">
        <v>53</v>
      </c>
      <c r="D10" s="170" t="s">
        <v>111</v>
      </c>
      <c r="E10" s="137" t="s">
        <v>54</v>
      </c>
      <c r="F10" s="91" t="s">
        <v>49</v>
      </c>
      <c r="G10" s="90" t="s">
        <v>56</v>
      </c>
      <c r="H10" s="91" t="s">
        <v>49</v>
      </c>
      <c r="I10" s="90" t="s">
        <v>56</v>
      </c>
      <c r="J10" s="92" t="s">
        <v>49</v>
      </c>
      <c r="K10" s="121"/>
    </row>
    <row r="11" spans="1:11" s="12" customFormat="1" ht="20.25" customHeight="1" thickBot="1">
      <c r="A11" s="34">
        <v>1</v>
      </c>
      <c r="B11" s="35">
        <v>2</v>
      </c>
      <c r="C11" s="148">
        <v>3</v>
      </c>
      <c r="D11" s="149">
        <v>4</v>
      </c>
      <c r="E11" s="138">
        <v>5</v>
      </c>
      <c r="F11" s="47">
        <v>6</v>
      </c>
      <c r="G11" s="53">
        <v>7</v>
      </c>
      <c r="H11" s="47">
        <v>8</v>
      </c>
      <c r="I11" s="53">
        <v>9</v>
      </c>
      <c r="J11" s="58">
        <v>10</v>
      </c>
      <c r="K11" s="122"/>
    </row>
    <row r="12" spans="1:12" s="13" customFormat="1" ht="26.25" customHeight="1">
      <c r="A12" s="32">
        <v>1</v>
      </c>
      <c r="B12" s="33" t="s">
        <v>42</v>
      </c>
      <c r="C12" s="150">
        <f aca="true" t="shared" si="0" ref="C12:J12">C13+C16+C17+C22</f>
        <v>14976.715</v>
      </c>
      <c r="D12" s="151">
        <f>D13+D16+D17+D22</f>
        <v>5.728525747683033</v>
      </c>
      <c r="E12" s="80">
        <f t="shared" si="0"/>
        <v>11249.485</v>
      </c>
      <c r="F12" s="48">
        <f t="shared" si="0"/>
        <v>5.728526209334514</v>
      </c>
      <c r="G12" s="54">
        <f t="shared" si="0"/>
        <v>12443.485</v>
      </c>
      <c r="H12" s="48">
        <f t="shared" si="0"/>
        <v>12.73088472261299</v>
      </c>
      <c r="I12" s="54">
        <f t="shared" si="0"/>
        <v>1194</v>
      </c>
      <c r="J12" s="59">
        <f t="shared" si="0"/>
        <v>7.002358513278476</v>
      </c>
      <c r="K12" s="123">
        <f>G12-E12</f>
        <v>1194</v>
      </c>
      <c r="L12" s="171">
        <f>H12-F12</f>
        <v>7.002358513278476</v>
      </c>
    </row>
    <row r="13" spans="1:11" s="13" customFormat="1" ht="25.5" customHeight="1">
      <c r="A13" s="18" t="s">
        <v>2</v>
      </c>
      <c r="B13" s="4" t="s">
        <v>43</v>
      </c>
      <c r="C13" s="152">
        <f aca="true" t="shared" si="1" ref="C13:J13">C14+C15</f>
        <v>0</v>
      </c>
      <c r="D13" s="153">
        <f t="shared" si="1"/>
        <v>0</v>
      </c>
      <c r="E13" s="111">
        <f t="shared" si="1"/>
        <v>0</v>
      </c>
      <c r="F13" s="106">
        <f t="shared" si="1"/>
        <v>0</v>
      </c>
      <c r="G13" s="139">
        <f t="shared" si="1"/>
        <v>0</v>
      </c>
      <c r="H13" s="106">
        <f t="shared" si="1"/>
        <v>0</v>
      </c>
      <c r="I13" s="113">
        <f t="shared" si="1"/>
        <v>0</v>
      </c>
      <c r="J13" s="107">
        <f t="shared" si="1"/>
        <v>0</v>
      </c>
      <c r="K13" s="124"/>
    </row>
    <row r="14" spans="1:11" s="13" customFormat="1" ht="25.5" customHeight="1">
      <c r="A14" s="19" t="s">
        <v>3</v>
      </c>
      <c r="B14" s="3" t="s">
        <v>4</v>
      </c>
      <c r="C14" s="154">
        <v>0</v>
      </c>
      <c r="D14" s="155">
        <f>C14/$C$50</f>
        <v>0</v>
      </c>
      <c r="E14" s="108">
        <v>0</v>
      </c>
      <c r="F14" s="101">
        <f>E14/$E$50</f>
        <v>0</v>
      </c>
      <c r="G14" s="140">
        <v>0</v>
      </c>
      <c r="H14" s="101">
        <f>G14/$G$50</f>
        <v>0</v>
      </c>
      <c r="I14" s="102">
        <f>G14-E14</f>
        <v>0</v>
      </c>
      <c r="J14" s="103">
        <f>H14-F14</f>
        <v>0</v>
      </c>
      <c r="K14" s="124"/>
    </row>
    <row r="15" spans="1:11" s="13" customFormat="1" ht="27" customHeight="1">
      <c r="A15" s="19" t="s">
        <v>5</v>
      </c>
      <c r="B15" s="3" t="s">
        <v>67</v>
      </c>
      <c r="C15" s="154">
        <v>0</v>
      </c>
      <c r="D15" s="155">
        <f>C15/$C$50</f>
        <v>0</v>
      </c>
      <c r="E15" s="108">
        <v>0</v>
      </c>
      <c r="F15" s="101">
        <f>E15/$E$50</f>
        <v>0</v>
      </c>
      <c r="G15" s="140">
        <v>0</v>
      </c>
      <c r="H15" s="101">
        <f>G15/$G$50</f>
        <v>0</v>
      </c>
      <c r="I15" s="102">
        <f>G15-E15</f>
        <v>0</v>
      </c>
      <c r="J15" s="103">
        <f>H15-F15</f>
        <v>0</v>
      </c>
      <c r="K15" s="124"/>
    </row>
    <row r="16" spans="1:11" s="13" customFormat="1" ht="27.75" customHeight="1">
      <c r="A16" s="18" t="s">
        <v>6</v>
      </c>
      <c r="B16" s="4" t="s">
        <v>7</v>
      </c>
      <c r="C16" s="152">
        <v>0</v>
      </c>
      <c r="D16" s="153">
        <f>C16/$C$50</f>
        <v>0</v>
      </c>
      <c r="E16" s="111">
        <v>0</v>
      </c>
      <c r="F16" s="106">
        <f>E16/$E$50</f>
        <v>0</v>
      </c>
      <c r="G16" s="139">
        <v>0</v>
      </c>
      <c r="H16" s="106">
        <f>G16/$G$50</f>
        <v>0</v>
      </c>
      <c r="I16" s="105">
        <f>G16-E16</f>
        <v>0</v>
      </c>
      <c r="J16" s="107">
        <f aca="true" t="shared" si="2" ref="J16:J40">H16-F16</f>
        <v>0</v>
      </c>
      <c r="K16" s="124"/>
    </row>
    <row r="17" spans="1:12" s="13" customFormat="1" ht="27.75" customHeight="1">
      <c r="A17" s="18" t="s">
        <v>8</v>
      </c>
      <c r="B17" s="4" t="s">
        <v>44</v>
      </c>
      <c r="C17" s="156">
        <f aca="true" t="shared" si="3" ref="C17:J17">C18+C19+C20+C21</f>
        <v>12399.936</v>
      </c>
      <c r="D17" s="157">
        <f t="shared" si="3"/>
        <v>4.742919434977681</v>
      </c>
      <c r="E17" s="82">
        <f t="shared" si="3"/>
        <v>9313.985</v>
      </c>
      <c r="F17" s="49">
        <f t="shared" si="3"/>
        <v>4.742919981301235</v>
      </c>
      <c r="G17" s="55">
        <f t="shared" si="3"/>
        <v>10523.076000000001</v>
      </c>
      <c r="H17" s="49">
        <f t="shared" si="3"/>
        <v>10.76612118576873</v>
      </c>
      <c r="I17" s="55">
        <f t="shared" si="3"/>
        <v>1209.0910000000003</v>
      </c>
      <c r="J17" s="60">
        <f t="shared" si="3"/>
        <v>6.023201204467496</v>
      </c>
      <c r="K17" s="123">
        <f>G17-E17</f>
        <v>1209.0910000000003</v>
      </c>
      <c r="L17" s="171">
        <f>H17-F17</f>
        <v>6.023201204467496</v>
      </c>
    </row>
    <row r="18" spans="1:11" s="13" customFormat="1" ht="27" customHeight="1">
      <c r="A18" s="19" t="s">
        <v>9</v>
      </c>
      <c r="B18" s="3" t="s">
        <v>96</v>
      </c>
      <c r="C18" s="158">
        <v>12399.936</v>
      </c>
      <c r="D18" s="159">
        <f>C18/$C$50</f>
        <v>4.742919434977681</v>
      </c>
      <c r="E18" s="84">
        <f>'[1]9 мес.'!$F$12</f>
        <v>9313.985</v>
      </c>
      <c r="F18" s="50">
        <f>E18/$E$50</f>
        <v>4.742919981301235</v>
      </c>
      <c r="G18" s="52">
        <f>'[1]9 мес.'!$G$12</f>
        <v>10523.076000000001</v>
      </c>
      <c r="H18" s="50">
        <f>G18/$G$50</f>
        <v>10.76612118576873</v>
      </c>
      <c r="I18" s="61">
        <f>G18-E18</f>
        <v>1209.0910000000003</v>
      </c>
      <c r="J18" s="62">
        <f t="shared" si="2"/>
        <v>6.023201204467496</v>
      </c>
      <c r="K18" s="124"/>
    </row>
    <row r="19" spans="1:11" s="13" customFormat="1" ht="50.25" customHeight="1">
      <c r="A19" s="19" t="s">
        <v>10</v>
      </c>
      <c r="B19" s="3" t="s">
        <v>52</v>
      </c>
      <c r="C19" s="154">
        <v>0</v>
      </c>
      <c r="D19" s="155">
        <f>C19/$C$50</f>
        <v>0</v>
      </c>
      <c r="E19" s="108">
        <v>0</v>
      </c>
      <c r="F19" s="101">
        <f>E19/$E$50</f>
        <v>0</v>
      </c>
      <c r="G19" s="140">
        <v>0</v>
      </c>
      <c r="H19" s="101">
        <f>G19/$G$50</f>
        <v>0</v>
      </c>
      <c r="I19" s="102">
        <f>G19-E19</f>
        <v>0</v>
      </c>
      <c r="J19" s="103">
        <f t="shared" si="2"/>
        <v>0</v>
      </c>
      <c r="K19" s="124"/>
    </row>
    <row r="20" spans="1:11" s="14" customFormat="1" ht="27.75" customHeight="1">
      <c r="A20" s="20" t="s">
        <v>41</v>
      </c>
      <c r="B20" s="3" t="s">
        <v>11</v>
      </c>
      <c r="C20" s="154">
        <v>0</v>
      </c>
      <c r="D20" s="155">
        <f>C20/$C$50</f>
        <v>0</v>
      </c>
      <c r="E20" s="108">
        <v>0</v>
      </c>
      <c r="F20" s="101">
        <f>E20/$E$50</f>
        <v>0</v>
      </c>
      <c r="G20" s="140">
        <v>0</v>
      </c>
      <c r="H20" s="101">
        <f>G20/$G$50</f>
        <v>0</v>
      </c>
      <c r="I20" s="102">
        <f>G20-E20</f>
        <v>0</v>
      </c>
      <c r="J20" s="103">
        <f t="shared" si="2"/>
        <v>0</v>
      </c>
      <c r="K20" s="125"/>
    </row>
    <row r="21" spans="1:11" s="13" customFormat="1" ht="27.75" customHeight="1">
      <c r="A21" s="19" t="s">
        <v>12</v>
      </c>
      <c r="B21" s="3" t="s">
        <v>13</v>
      </c>
      <c r="C21" s="154">
        <v>0</v>
      </c>
      <c r="D21" s="155">
        <f>C21/$C$50</f>
        <v>0</v>
      </c>
      <c r="E21" s="108">
        <v>0</v>
      </c>
      <c r="F21" s="101">
        <f>E21/$E$50</f>
        <v>0</v>
      </c>
      <c r="G21" s="140">
        <v>0</v>
      </c>
      <c r="H21" s="101">
        <f>G21/$G$50</f>
        <v>0</v>
      </c>
      <c r="I21" s="102">
        <f>G21-E21</f>
        <v>0</v>
      </c>
      <c r="J21" s="103">
        <f t="shared" si="2"/>
        <v>0</v>
      </c>
      <c r="K21" s="124"/>
    </row>
    <row r="22" spans="1:12" s="13" customFormat="1" ht="25.5" customHeight="1">
      <c r="A22" s="18" t="s">
        <v>14</v>
      </c>
      <c r="B22" s="4" t="s">
        <v>45</v>
      </c>
      <c r="C22" s="160">
        <f aca="true" t="shared" si="4" ref="C22:J22">SUM(C23:C24)</f>
        <v>2576.779</v>
      </c>
      <c r="D22" s="161">
        <f t="shared" si="4"/>
        <v>0.9856063127053523</v>
      </c>
      <c r="E22" s="86">
        <f t="shared" si="4"/>
        <v>1935.5000000000005</v>
      </c>
      <c r="F22" s="51">
        <f t="shared" si="4"/>
        <v>0.9856062280332791</v>
      </c>
      <c r="G22" s="56">
        <f t="shared" si="4"/>
        <v>1920.409</v>
      </c>
      <c r="H22" s="51">
        <f t="shared" si="4"/>
        <v>1.9647635368442593</v>
      </c>
      <c r="I22" s="56">
        <f t="shared" si="4"/>
        <v>-15.09100000000035</v>
      </c>
      <c r="J22" s="64">
        <f t="shared" si="4"/>
        <v>0.9791573088109802</v>
      </c>
      <c r="K22" s="123">
        <f>G22-E22</f>
        <v>-15.09100000000035</v>
      </c>
      <c r="L22" s="171">
        <f>H22-F22</f>
        <v>0.9791573088109802</v>
      </c>
    </row>
    <row r="23" spans="1:11" s="13" customFormat="1" ht="49.5" customHeight="1">
      <c r="A23" s="19" t="s">
        <v>15</v>
      </c>
      <c r="B23" s="3" t="s">
        <v>95</v>
      </c>
      <c r="C23" s="162">
        <v>2576.779</v>
      </c>
      <c r="D23" s="159">
        <f>C23/$C$50</f>
        <v>0.9856063127053523</v>
      </c>
      <c r="E23" s="87">
        <f>'[1]9 мес.'!$F$20</f>
        <v>1935.5000000000005</v>
      </c>
      <c r="F23" s="50">
        <f>E23/$E$50</f>
        <v>0.9856062280332791</v>
      </c>
      <c r="G23" s="52">
        <f>'[1]9 мес.'!$G$20</f>
        <v>1920.409</v>
      </c>
      <c r="H23" s="50">
        <f>G23/$G$50</f>
        <v>1.9647635368442593</v>
      </c>
      <c r="I23" s="61">
        <f>G23-E23</f>
        <v>-15.09100000000035</v>
      </c>
      <c r="J23" s="62">
        <f t="shared" si="2"/>
        <v>0.9791573088109802</v>
      </c>
      <c r="K23" s="124"/>
    </row>
    <row r="24" spans="1:11" s="13" customFormat="1" ht="48.75" customHeight="1">
      <c r="A24" s="19" t="s">
        <v>17</v>
      </c>
      <c r="B24" s="38" t="s">
        <v>94</v>
      </c>
      <c r="C24" s="163">
        <v>0</v>
      </c>
      <c r="D24" s="155">
        <f>C24/$C$50</f>
        <v>0</v>
      </c>
      <c r="E24" s="98">
        <v>0</v>
      </c>
      <c r="F24" s="101">
        <f>E24/$E$50</f>
        <v>0</v>
      </c>
      <c r="G24" s="141">
        <v>0</v>
      </c>
      <c r="H24" s="101">
        <f>G24/$G$50</f>
        <v>0</v>
      </c>
      <c r="I24" s="102">
        <f>G24-E24</f>
        <v>0</v>
      </c>
      <c r="J24" s="103">
        <f t="shared" si="2"/>
        <v>0</v>
      </c>
      <c r="K24" s="124"/>
    </row>
    <row r="25" spans="1:12" s="13" customFormat="1" ht="27.75" customHeight="1">
      <c r="A25" s="18" t="s">
        <v>19</v>
      </c>
      <c r="B25" s="4" t="s">
        <v>46</v>
      </c>
      <c r="C25" s="160">
        <f aca="true" t="shared" si="5" ref="C25:J25">SUM(C26:C27)</f>
        <v>489.036</v>
      </c>
      <c r="D25" s="161">
        <f t="shared" si="5"/>
        <v>0.18705405808576314</v>
      </c>
      <c r="E25" s="86">
        <f t="shared" si="5"/>
        <v>367.32899999999995</v>
      </c>
      <c r="F25" s="51">
        <f t="shared" si="5"/>
        <v>0.18705334545969324</v>
      </c>
      <c r="G25" s="56">
        <f t="shared" si="5"/>
        <v>516.4849999999999</v>
      </c>
      <c r="H25" s="51">
        <f t="shared" si="5"/>
        <v>0.5284139448039491</v>
      </c>
      <c r="I25" s="56">
        <f t="shared" si="5"/>
        <v>149.15599999999995</v>
      </c>
      <c r="J25" s="64">
        <f t="shared" si="5"/>
        <v>0.3413605993442559</v>
      </c>
      <c r="K25" s="123">
        <f>G25-E25</f>
        <v>149.15599999999995</v>
      </c>
      <c r="L25" s="171">
        <f>H25-F25</f>
        <v>0.3413605993442559</v>
      </c>
    </row>
    <row r="26" spans="1:11" s="13" customFormat="1" ht="48" customHeight="1">
      <c r="A26" s="19" t="s">
        <v>20</v>
      </c>
      <c r="B26" s="3" t="s">
        <v>92</v>
      </c>
      <c r="C26" s="162">
        <v>489.036</v>
      </c>
      <c r="D26" s="159">
        <f>C26/$C$50</f>
        <v>0.18705405808576314</v>
      </c>
      <c r="E26" s="87">
        <f>'[1]9 мес.'!$F$22</f>
        <v>367.32899999999995</v>
      </c>
      <c r="F26" s="50">
        <f>E26/$E$50</f>
        <v>0.18705334545969324</v>
      </c>
      <c r="G26" s="52">
        <f>'[1]9 мес.'!$G$22</f>
        <v>516.4849999999999</v>
      </c>
      <c r="H26" s="50">
        <f>G26/$G$50</f>
        <v>0.5284139448039491</v>
      </c>
      <c r="I26" s="61">
        <f>G26-E26</f>
        <v>149.15599999999995</v>
      </c>
      <c r="J26" s="62">
        <f t="shared" si="2"/>
        <v>0.3413605993442559</v>
      </c>
      <c r="K26" s="124"/>
    </row>
    <row r="27" spans="1:11" s="13" customFormat="1" ht="45.75" customHeight="1">
      <c r="A27" s="19" t="s">
        <v>21</v>
      </c>
      <c r="B27" s="31" t="s">
        <v>93</v>
      </c>
      <c r="C27" s="163">
        <v>0</v>
      </c>
      <c r="D27" s="155">
        <f>C27/$C$50</f>
        <v>0</v>
      </c>
      <c r="E27" s="98">
        <v>0</v>
      </c>
      <c r="F27" s="101">
        <f>E27/$E$50</f>
        <v>0</v>
      </c>
      <c r="G27" s="141">
        <v>0</v>
      </c>
      <c r="H27" s="101">
        <f>G27/$G$50</f>
        <v>0</v>
      </c>
      <c r="I27" s="102">
        <f>G27-E27</f>
        <v>0</v>
      </c>
      <c r="J27" s="103">
        <f t="shared" si="2"/>
        <v>0</v>
      </c>
      <c r="K27" s="124"/>
    </row>
    <row r="28" spans="1:12" s="13" customFormat="1" ht="31.5" customHeight="1">
      <c r="A28" s="18" t="s">
        <v>22</v>
      </c>
      <c r="B28" s="4" t="s">
        <v>47</v>
      </c>
      <c r="C28" s="160">
        <f aca="true" t="shared" si="6" ref="C28:J28">SUM(C29:C34)</f>
        <v>805.5325000000001</v>
      </c>
      <c r="D28" s="161">
        <f t="shared" si="6"/>
        <v>0.3081125378192403</v>
      </c>
      <c r="E28" s="86">
        <f t="shared" si="6"/>
        <v>605.06202</v>
      </c>
      <c r="F28" s="51">
        <f t="shared" si="6"/>
        <v>0.308113094941047</v>
      </c>
      <c r="G28" s="56">
        <f t="shared" si="6"/>
        <v>523.6648838813314</v>
      </c>
      <c r="H28" s="51">
        <f t="shared" si="6"/>
        <v>0.5357596581643926</v>
      </c>
      <c r="I28" s="56">
        <f t="shared" si="6"/>
        <v>-81.39713611866863</v>
      </c>
      <c r="J28" s="64">
        <f t="shared" si="6"/>
        <v>0.22764656322334562</v>
      </c>
      <c r="K28" s="123">
        <f>G28-E28</f>
        <v>-81.39713611866853</v>
      </c>
      <c r="L28" s="171">
        <f>H28-F28</f>
        <v>0.22764656322334564</v>
      </c>
    </row>
    <row r="29" spans="1:11" s="13" customFormat="1" ht="27.75" customHeight="1">
      <c r="A29" s="19" t="s">
        <v>23</v>
      </c>
      <c r="B29" s="3" t="s">
        <v>91</v>
      </c>
      <c r="C29" s="162">
        <v>395.836</v>
      </c>
      <c r="D29" s="159">
        <f aca="true" t="shared" si="7" ref="D29:D40">C29/$C$50</f>
        <v>0.1514054796302034</v>
      </c>
      <c r="E29" s="87">
        <f>'[1]9 мес.'!$F$24</f>
        <v>297.325</v>
      </c>
      <c r="F29" s="50">
        <f aca="true" t="shared" si="8" ref="F29:F34">E29/$E$50</f>
        <v>0.1514055136915498</v>
      </c>
      <c r="G29" s="71">
        <f>'[1]9 мес.'!$G$24</f>
        <v>397.8488838813314</v>
      </c>
      <c r="H29" s="50">
        <f aca="true" t="shared" si="9" ref="H29:H40">G29/$G$50</f>
        <v>0.40703776134366465</v>
      </c>
      <c r="I29" s="61">
        <f aca="true" t="shared" si="10" ref="I29:J34">G29-E29</f>
        <v>100.52388388133141</v>
      </c>
      <c r="J29" s="62">
        <f t="shared" si="10"/>
        <v>0.25563224765211484</v>
      </c>
      <c r="K29" s="124"/>
    </row>
    <row r="30" spans="1:11" s="13" customFormat="1" ht="29.25" customHeight="1">
      <c r="A30" s="19" t="s">
        <v>24</v>
      </c>
      <c r="B30" s="3" t="s">
        <v>16</v>
      </c>
      <c r="C30" s="162">
        <v>263.302</v>
      </c>
      <c r="D30" s="159">
        <f t="shared" si="7"/>
        <v>0.10071182408268023</v>
      </c>
      <c r="E30" s="87">
        <f>'[1]9 мес.'!$F$25</f>
        <v>197.77600000000004</v>
      </c>
      <c r="F30" s="50">
        <f t="shared" si="8"/>
        <v>0.10071261036192705</v>
      </c>
      <c r="G30" s="52">
        <f>'[1]9 мес.'!$G$25</f>
        <v>53.44200000000001</v>
      </c>
      <c r="H30" s="50">
        <f t="shared" si="9"/>
        <v>0.05467631787605188</v>
      </c>
      <c r="I30" s="61">
        <f t="shared" si="10"/>
        <v>-144.33400000000003</v>
      </c>
      <c r="J30" s="62">
        <f t="shared" si="10"/>
        <v>-0.04603629248587517</v>
      </c>
      <c r="K30" s="124"/>
    </row>
    <row r="31" spans="1:11" s="13" customFormat="1" ht="46.5" customHeight="1">
      <c r="A31" s="19" t="s">
        <v>25</v>
      </c>
      <c r="B31" s="3" t="s">
        <v>52</v>
      </c>
      <c r="C31" s="162">
        <v>57.926</v>
      </c>
      <c r="D31" s="159">
        <f t="shared" si="7"/>
        <v>0.022156433000179776</v>
      </c>
      <c r="E31" s="87">
        <f>'[1]9 мес.'!$F$27</f>
        <v>43.51001999999999</v>
      </c>
      <c r="F31" s="50">
        <f t="shared" si="8"/>
        <v>0.022156417821675285</v>
      </c>
      <c r="G31" s="52">
        <f>'[1]9 мес.'!$G$27</f>
        <v>11.757</v>
      </c>
      <c r="H31" s="50">
        <f t="shared" si="9"/>
        <v>0.01202854438959511</v>
      </c>
      <c r="I31" s="61">
        <f t="shared" si="10"/>
        <v>-31.753019999999992</v>
      </c>
      <c r="J31" s="62">
        <f t="shared" si="10"/>
        <v>-0.010127873432080175</v>
      </c>
      <c r="K31" s="124"/>
    </row>
    <row r="32" spans="1:11" s="13" customFormat="1" ht="31.5" customHeight="1">
      <c r="A32" s="19" t="s">
        <v>26</v>
      </c>
      <c r="B32" s="3" t="s">
        <v>11</v>
      </c>
      <c r="C32" s="162">
        <v>0</v>
      </c>
      <c r="D32" s="159">
        <f t="shared" si="7"/>
        <v>0</v>
      </c>
      <c r="E32" s="87">
        <f>'[1]9 мес.'!$F$29</f>
        <v>0</v>
      </c>
      <c r="F32" s="50">
        <f t="shared" si="8"/>
        <v>0</v>
      </c>
      <c r="G32" s="52">
        <f>'[1]9 мес.'!$G$29</f>
        <v>2.02</v>
      </c>
      <c r="H32" s="50">
        <f t="shared" si="9"/>
        <v>0.0020666547305419856</v>
      </c>
      <c r="I32" s="61">
        <f t="shared" si="10"/>
        <v>2.02</v>
      </c>
      <c r="J32" s="62">
        <f t="shared" si="10"/>
        <v>0.0020666547305419856</v>
      </c>
      <c r="K32" s="124"/>
    </row>
    <row r="33" spans="1:11" s="13" customFormat="1" ht="45" customHeight="1">
      <c r="A33" s="19" t="s">
        <v>68</v>
      </c>
      <c r="B33" s="3" t="s">
        <v>70</v>
      </c>
      <c r="C33" s="162">
        <v>65.8762</v>
      </c>
      <c r="D33" s="159">
        <f t="shared" si="7"/>
        <v>0.025197348541353498</v>
      </c>
      <c r="E33" s="87">
        <f>'[1]9 мес.'!$F$35</f>
        <v>49.48100000000001</v>
      </c>
      <c r="F33" s="50">
        <f t="shared" si="8"/>
        <v>0.025196993939196426</v>
      </c>
      <c r="G33" s="52">
        <f>'[1]9 мес.'!$G$35</f>
        <v>45.623</v>
      </c>
      <c r="H33" s="50">
        <f t="shared" si="9"/>
        <v>0.046676727114612376</v>
      </c>
      <c r="I33" s="61">
        <f t="shared" si="10"/>
        <v>-3.858000000000011</v>
      </c>
      <c r="J33" s="62">
        <f t="shared" si="10"/>
        <v>0.02147973317541595</v>
      </c>
      <c r="K33" s="124"/>
    </row>
    <row r="34" spans="1:11" s="13" customFormat="1" ht="26.25" customHeight="1">
      <c r="A34" s="19" t="s">
        <v>69</v>
      </c>
      <c r="B34" s="3" t="s">
        <v>18</v>
      </c>
      <c r="C34" s="162">
        <v>22.5923</v>
      </c>
      <c r="D34" s="159">
        <f t="shared" si="7"/>
        <v>0.008641452564823422</v>
      </c>
      <c r="E34" s="87">
        <f>'[1]9 мес.'!$F$26+'[1]9 мес.'!$F$28+'[1]9 мес.'!$F$36+'[1]9 мес.'!$F$40+'[1]9 мес.'!$F$30</f>
        <v>16.97</v>
      </c>
      <c r="F34" s="50">
        <f t="shared" si="8"/>
        <v>0.008641559126698393</v>
      </c>
      <c r="G34" s="52">
        <f>'[1]9 мес.'!$G$26+'[1]9 мес.'!$G$28+'[1]9 мес.'!$G$36+'[1]9 мес.'!$G$40+'[1]9 мес.'!$G$30</f>
        <v>12.974</v>
      </c>
      <c r="H34" s="50">
        <f t="shared" si="9"/>
        <v>0.013273652709926594</v>
      </c>
      <c r="I34" s="61">
        <f t="shared" si="10"/>
        <v>-3.9959999999999987</v>
      </c>
      <c r="J34" s="62">
        <f t="shared" si="10"/>
        <v>0.0046320935832282</v>
      </c>
      <c r="K34" s="124"/>
    </row>
    <row r="35" spans="1:11" s="13" customFormat="1" ht="31.5" customHeight="1">
      <c r="A35" s="18" t="s">
        <v>27</v>
      </c>
      <c r="B35" s="4" t="s">
        <v>28</v>
      </c>
      <c r="C35" s="164">
        <f aca="true" t="shared" si="11" ref="C35:H35">C36+C37</f>
        <v>0</v>
      </c>
      <c r="D35" s="153">
        <f t="shared" si="11"/>
        <v>0</v>
      </c>
      <c r="E35" s="93">
        <f t="shared" si="11"/>
        <v>0</v>
      </c>
      <c r="F35" s="106">
        <f t="shared" si="11"/>
        <v>0</v>
      </c>
      <c r="G35" s="142">
        <f t="shared" si="11"/>
        <v>0</v>
      </c>
      <c r="H35" s="106">
        <f t="shared" si="11"/>
        <v>0</v>
      </c>
      <c r="I35" s="105">
        <f aca="true" t="shared" si="12" ref="I35:I41">G35-E35</f>
        <v>0</v>
      </c>
      <c r="J35" s="107">
        <f t="shared" si="2"/>
        <v>0</v>
      </c>
      <c r="K35" s="124"/>
    </row>
    <row r="36" spans="1:11" s="13" customFormat="1" ht="46.5" customHeight="1">
      <c r="A36" s="19" t="s">
        <v>71</v>
      </c>
      <c r="B36" s="3" t="s">
        <v>90</v>
      </c>
      <c r="C36" s="163">
        <v>0</v>
      </c>
      <c r="D36" s="155">
        <f t="shared" si="7"/>
        <v>0</v>
      </c>
      <c r="E36" s="98">
        <v>0</v>
      </c>
      <c r="F36" s="101">
        <f>E36/$E$50</f>
        <v>0</v>
      </c>
      <c r="G36" s="102">
        <v>0</v>
      </c>
      <c r="H36" s="101">
        <f t="shared" si="9"/>
        <v>0</v>
      </c>
      <c r="I36" s="102">
        <f t="shared" si="12"/>
        <v>0</v>
      </c>
      <c r="J36" s="103">
        <f>H36-F36</f>
        <v>0</v>
      </c>
      <c r="K36" s="124"/>
    </row>
    <row r="37" spans="1:11" s="13" customFormat="1" ht="47.25" customHeight="1">
      <c r="A37" s="19" t="s">
        <v>72</v>
      </c>
      <c r="B37" s="31" t="s">
        <v>89</v>
      </c>
      <c r="C37" s="163">
        <v>0</v>
      </c>
      <c r="D37" s="155">
        <f t="shared" si="7"/>
        <v>0</v>
      </c>
      <c r="E37" s="98">
        <v>0</v>
      </c>
      <c r="F37" s="101">
        <f>E37/$E$50</f>
        <v>0</v>
      </c>
      <c r="G37" s="102">
        <v>0</v>
      </c>
      <c r="H37" s="101">
        <f t="shared" si="9"/>
        <v>0</v>
      </c>
      <c r="I37" s="102">
        <f t="shared" si="12"/>
        <v>0</v>
      </c>
      <c r="J37" s="103">
        <f t="shared" si="2"/>
        <v>0</v>
      </c>
      <c r="K37" s="124"/>
    </row>
    <row r="38" spans="1:11" s="13" customFormat="1" ht="25.5" customHeight="1">
      <c r="A38" s="18" t="s">
        <v>29</v>
      </c>
      <c r="B38" s="4" t="s">
        <v>30</v>
      </c>
      <c r="C38" s="164">
        <f aca="true" t="shared" si="13" ref="C38:H38">C39+C40</f>
        <v>0</v>
      </c>
      <c r="D38" s="153">
        <f t="shared" si="13"/>
        <v>0</v>
      </c>
      <c r="E38" s="93">
        <f t="shared" si="13"/>
        <v>0</v>
      </c>
      <c r="F38" s="106">
        <f t="shared" si="13"/>
        <v>0</v>
      </c>
      <c r="G38" s="105">
        <f t="shared" si="13"/>
        <v>0</v>
      </c>
      <c r="H38" s="106">
        <f t="shared" si="13"/>
        <v>0</v>
      </c>
      <c r="I38" s="105">
        <f t="shared" si="12"/>
        <v>0</v>
      </c>
      <c r="J38" s="107">
        <f t="shared" si="2"/>
        <v>0</v>
      </c>
      <c r="K38" s="124"/>
    </row>
    <row r="39" spans="1:11" s="13" customFormat="1" ht="29.25" customHeight="1">
      <c r="A39" s="19" t="s">
        <v>75</v>
      </c>
      <c r="B39" s="3" t="s">
        <v>88</v>
      </c>
      <c r="C39" s="163">
        <v>0</v>
      </c>
      <c r="D39" s="155">
        <f t="shared" si="7"/>
        <v>0</v>
      </c>
      <c r="E39" s="98">
        <v>0</v>
      </c>
      <c r="F39" s="101">
        <f>E39/$E$50</f>
        <v>0</v>
      </c>
      <c r="G39" s="102">
        <v>0</v>
      </c>
      <c r="H39" s="101">
        <f t="shared" si="9"/>
        <v>0</v>
      </c>
      <c r="I39" s="102">
        <f t="shared" si="12"/>
        <v>0</v>
      </c>
      <c r="J39" s="103">
        <f t="shared" si="2"/>
        <v>0</v>
      </c>
      <c r="K39" s="124"/>
    </row>
    <row r="40" spans="1:11" s="13" customFormat="1" ht="51.75" customHeight="1">
      <c r="A40" s="19" t="s">
        <v>76</v>
      </c>
      <c r="B40" s="31" t="s">
        <v>87</v>
      </c>
      <c r="C40" s="163">
        <v>0</v>
      </c>
      <c r="D40" s="155">
        <f t="shared" si="7"/>
        <v>0</v>
      </c>
      <c r="E40" s="98">
        <v>0</v>
      </c>
      <c r="F40" s="101">
        <f>E40/$E$50</f>
        <v>0</v>
      </c>
      <c r="G40" s="109">
        <v>0</v>
      </c>
      <c r="H40" s="101">
        <f t="shared" si="9"/>
        <v>0</v>
      </c>
      <c r="I40" s="102">
        <f t="shared" si="12"/>
        <v>0</v>
      </c>
      <c r="J40" s="103">
        <f t="shared" si="2"/>
        <v>0</v>
      </c>
      <c r="K40" s="124"/>
    </row>
    <row r="41" spans="1:12" s="13" customFormat="1" ht="29.25" customHeight="1">
      <c r="A41" s="18" t="s">
        <v>31</v>
      </c>
      <c r="B41" s="4" t="s">
        <v>32</v>
      </c>
      <c r="C41" s="160">
        <f aca="true" t="shared" si="14" ref="C41:H41">C12+C25+C28+C35+C38</f>
        <v>16271.2835</v>
      </c>
      <c r="D41" s="161">
        <f t="shared" si="14"/>
        <v>6.223692343588037</v>
      </c>
      <c r="E41" s="86">
        <f t="shared" si="14"/>
        <v>12221.87602</v>
      </c>
      <c r="F41" s="51">
        <f t="shared" si="14"/>
        <v>6.223692649735254</v>
      </c>
      <c r="G41" s="143">
        <f t="shared" si="14"/>
        <v>13483.634883881332</v>
      </c>
      <c r="H41" s="51">
        <f t="shared" si="14"/>
        <v>13.795058325581332</v>
      </c>
      <c r="I41" s="63">
        <f t="shared" si="12"/>
        <v>1261.7588638813322</v>
      </c>
      <c r="J41" s="64">
        <f>J12+J25+J28+J35+J38</f>
        <v>7.571365675846077</v>
      </c>
      <c r="K41" s="123">
        <f>G41-E41</f>
        <v>1261.7588638813322</v>
      </c>
      <c r="L41" s="171">
        <f>H41-F41</f>
        <v>7.571365675846078</v>
      </c>
    </row>
    <row r="42" spans="1:11" s="13" customFormat="1" ht="27.75" customHeight="1">
      <c r="A42" s="18" t="s">
        <v>33</v>
      </c>
      <c r="B42" s="4" t="s">
        <v>48</v>
      </c>
      <c r="C42" s="164">
        <f aca="true" t="shared" si="15" ref="C42:J42">SUM(C43:C46)</f>
        <v>0</v>
      </c>
      <c r="D42" s="167">
        <f t="shared" si="15"/>
        <v>0</v>
      </c>
      <c r="E42" s="93">
        <f>SUM(E43:E46)</f>
        <v>0</v>
      </c>
      <c r="F42" s="96">
        <f t="shared" si="15"/>
        <v>0</v>
      </c>
      <c r="G42" s="144">
        <f t="shared" si="15"/>
        <v>0</v>
      </c>
      <c r="H42" s="96">
        <f t="shared" si="15"/>
        <v>0</v>
      </c>
      <c r="I42" s="95">
        <f t="shared" si="15"/>
        <v>0</v>
      </c>
      <c r="J42" s="97">
        <f t="shared" si="15"/>
        <v>0</v>
      </c>
      <c r="K42" s="124"/>
    </row>
    <row r="43" spans="1:11" s="13" customFormat="1" ht="27.75" customHeight="1">
      <c r="A43" s="19" t="s">
        <v>34</v>
      </c>
      <c r="B43" s="3" t="s">
        <v>86</v>
      </c>
      <c r="C43" s="163">
        <v>0</v>
      </c>
      <c r="D43" s="155">
        <f>C43/$C$50</f>
        <v>0</v>
      </c>
      <c r="E43" s="98">
        <v>0</v>
      </c>
      <c r="F43" s="101">
        <f>E43/$E$50</f>
        <v>0</v>
      </c>
      <c r="G43" s="135">
        <v>0</v>
      </c>
      <c r="H43" s="101">
        <f>G43/$G$50</f>
        <v>0</v>
      </c>
      <c r="I43" s="102">
        <f aca="true" t="shared" si="16" ref="I43:J47">G43-E43</f>
        <v>0</v>
      </c>
      <c r="J43" s="103">
        <f t="shared" si="16"/>
        <v>0</v>
      </c>
      <c r="K43" s="124"/>
    </row>
    <row r="44" spans="1:11" s="13" customFormat="1" ht="48" customHeight="1">
      <c r="A44" s="19" t="s">
        <v>35</v>
      </c>
      <c r="B44" s="3" t="s">
        <v>85</v>
      </c>
      <c r="C44" s="163">
        <v>0</v>
      </c>
      <c r="D44" s="155">
        <f>C44/$C$50</f>
        <v>0</v>
      </c>
      <c r="E44" s="98">
        <v>0</v>
      </c>
      <c r="F44" s="101">
        <f>E44/$E$50</f>
        <v>0</v>
      </c>
      <c r="G44" s="135">
        <v>0</v>
      </c>
      <c r="H44" s="101">
        <f>G44/$G$50</f>
        <v>0</v>
      </c>
      <c r="I44" s="102">
        <f t="shared" si="16"/>
        <v>0</v>
      </c>
      <c r="J44" s="103">
        <f t="shared" si="16"/>
        <v>0</v>
      </c>
      <c r="K44" s="124"/>
    </row>
    <row r="45" spans="1:11" s="13" customFormat="1" ht="49.5" customHeight="1">
      <c r="A45" s="19" t="s">
        <v>36</v>
      </c>
      <c r="B45" s="37" t="s">
        <v>84</v>
      </c>
      <c r="C45" s="163">
        <v>0</v>
      </c>
      <c r="D45" s="155">
        <f>C45/$C$50</f>
        <v>0</v>
      </c>
      <c r="E45" s="98">
        <v>0</v>
      </c>
      <c r="F45" s="101">
        <f>E45/$E$50</f>
        <v>0</v>
      </c>
      <c r="G45" s="135">
        <v>0</v>
      </c>
      <c r="H45" s="101">
        <f>G45/$G$50</f>
        <v>0</v>
      </c>
      <c r="I45" s="102">
        <f t="shared" si="16"/>
        <v>0</v>
      </c>
      <c r="J45" s="103">
        <f t="shared" si="16"/>
        <v>0</v>
      </c>
      <c r="K45" s="124"/>
    </row>
    <row r="46" spans="1:11" s="13" customFormat="1" ht="49.5" customHeight="1">
      <c r="A46" s="19" t="s">
        <v>37</v>
      </c>
      <c r="B46" s="37" t="s">
        <v>83</v>
      </c>
      <c r="C46" s="163">
        <v>0</v>
      </c>
      <c r="D46" s="155">
        <f>C46/$C$50</f>
        <v>0</v>
      </c>
      <c r="E46" s="98">
        <v>0</v>
      </c>
      <c r="F46" s="101">
        <f>E46/$E$50</f>
        <v>0</v>
      </c>
      <c r="G46" s="135">
        <v>0</v>
      </c>
      <c r="H46" s="101">
        <f>G46/$G$50</f>
        <v>0</v>
      </c>
      <c r="I46" s="102">
        <f t="shared" si="16"/>
        <v>0</v>
      </c>
      <c r="J46" s="103">
        <f t="shared" si="16"/>
        <v>0</v>
      </c>
      <c r="K46" s="124"/>
    </row>
    <row r="47" spans="1:11" s="13" customFormat="1" ht="70.5" customHeight="1">
      <c r="A47" s="21" t="s">
        <v>38</v>
      </c>
      <c r="B47" s="6" t="s">
        <v>82</v>
      </c>
      <c r="C47" s="160">
        <v>31.178</v>
      </c>
      <c r="D47" s="157">
        <f>C47/$C$50</f>
        <v>0.011925443981624918</v>
      </c>
      <c r="E47" s="93">
        <v>0</v>
      </c>
      <c r="F47" s="106">
        <f>E47/$E$50</f>
        <v>0</v>
      </c>
      <c r="G47" s="136">
        <v>0</v>
      </c>
      <c r="H47" s="106">
        <f>G47/$G$50</f>
        <v>0</v>
      </c>
      <c r="I47" s="105">
        <f t="shared" si="16"/>
        <v>0</v>
      </c>
      <c r="J47" s="107">
        <f t="shared" si="16"/>
        <v>0</v>
      </c>
      <c r="K47" s="126"/>
    </row>
    <row r="48" spans="1:11" ht="52.5" customHeight="1">
      <c r="A48" s="21" t="s">
        <v>39</v>
      </c>
      <c r="B48" s="4" t="s">
        <v>81</v>
      </c>
      <c r="C48" s="209">
        <f>C41+C42+C47</f>
        <v>16302.4615</v>
      </c>
      <c r="D48" s="210"/>
      <c r="E48" s="225">
        <f>E41+E42+E47</f>
        <v>12221.87602</v>
      </c>
      <c r="F48" s="226"/>
      <c r="G48" s="227">
        <f>G41+G42+G47</f>
        <v>13483.634883881332</v>
      </c>
      <c r="H48" s="226"/>
      <c r="I48" s="198">
        <f>G48-E48</f>
        <v>1261.7588638813322</v>
      </c>
      <c r="J48" s="215"/>
      <c r="K48" s="115">
        <f>I12+I25+I28</f>
        <v>1261.7588638813313</v>
      </c>
    </row>
    <row r="49" spans="1:10" ht="73.5" customHeight="1">
      <c r="A49" s="21" t="s">
        <v>40</v>
      </c>
      <c r="B49" s="4" t="s">
        <v>80</v>
      </c>
      <c r="C49" s="186">
        <f>C48/C50</f>
        <v>6.235617787569662</v>
      </c>
      <c r="D49" s="187"/>
      <c r="E49" s="228">
        <f>E48/E50</f>
        <v>6.223692649735253</v>
      </c>
      <c r="F49" s="214"/>
      <c r="G49" s="229">
        <f>G48/G50</f>
        <v>13.795058325581332</v>
      </c>
      <c r="H49" s="214"/>
      <c r="I49" s="217">
        <f>G49-E49</f>
        <v>7.571365675846079</v>
      </c>
      <c r="J49" s="218"/>
    </row>
    <row r="50" spans="1:10" ht="32.25" customHeight="1" thickBot="1">
      <c r="A50" s="22" t="s">
        <v>51</v>
      </c>
      <c r="B50" s="23" t="s">
        <v>50</v>
      </c>
      <c r="C50" s="182">
        <v>2614.41</v>
      </c>
      <c r="D50" s="183"/>
      <c r="E50" s="184">
        <f>'[1]9 мес.'!$F$47</f>
        <v>1963.766</v>
      </c>
      <c r="F50" s="185"/>
      <c r="G50" s="219">
        <f>'[1]9 мес.'!$G$47</f>
        <v>977.425</v>
      </c>
      <c r="H50" s="220"/>
      <c r="I50" s="221">
        <f>G50-E50</f>
        <v>-986.3410000000001</v>
      </c>
      <c r="J50" s="222"/>
    </row>
    <row r="51" spans="1:9" ht="27.75" customHeight="1">
      <c r="A51" s="16"/>
      <c r="B51" s="5"/>
      <c r="C51" s="131"/>
      <c r="D51" s="131"/>
      <c r="E51" s="17"/>
      <c r="F51" s="17"/>
      <c r="I51" s="27"/>
    </row>
    <row r="52" spans="1:10" ht="27.75" customHeight="1">
      <c r="A52" s="203" t="s">
        <v>114</v>
      </c>
      <c r="B52" s="203"/>
      <c r="C52" s="203"/>
      <c r="D52" s="203"/>
      <c r="E52" s="203"/>
      <c r="F52" s="203"/>
      <c r="G52" s="203"/>
      <c r="H52" s="203"/>
      <c r="I52" s="203"/>
      <c r="J52" s="203"/>
    </row>
    <row r="53" spans="1:9" ht="70.5" customHeight="1">
      <c r="A53" s="28"/>
      <c r="B53" s="29" t="s">
        <v>58</v>
      </c>
      <c r="C53" s="132"/>
      <c r="D53" s="132"/>
      <c r="E53" s="30"/>
      <c r="F53" s="208" t="str">
        <f>'додаток 71 (вода)'!F53:G53</f>
        <v>Ю. В. Явтушенко</v>
      </c>
      <c r="G53" s="208"/>
      <c r="I53" s="15"/>
    </row>
    <row r="54" spans="1:9" ht="41.25" customHeight="1">
      <c r="A54" s="28"/>
      <c r="B54" s="29"/>
      <c r="C54" s="181"/>
      <c r="D54" s="181"/>
      <c r="E54" s="31"/>
      <c r="F54" s="31"/>
      <c r="I54" s="7"/>
    </row>
    <row r="55" spans="2:9" ht="35.25" customHeight="1">
      <c r="B55" s="29" t="s">
        <v>59</v>
      </c>
      <c r="F55" s="174" t="str">
        <f>'додаток 71 (вода)'!F55:G55</f>
        <v>О.В.Калитка</v>
      </c>
      <c r="G55" s="174"/>
      <c r="I55" s="7"/>
    </row>
    <row r="56" spans="2:9" ht="22.5">
      <c r="B56" s="29"/>
      <c r="I56" s="7"/>
    </row>
    <row r="57" spans="2:9" ht="33" customHeight="1">
      <c r="B57" s="29" t="s">
        <v>60</v>
      </c>
      <c r="F57" s="174" t="str">
        <f>'додаток 71 (вода)'!F57:G57</f>
        <v>Л.О.Боброва</v>
      </c>
      <c r="G57" s="174"/>
      <c r="I57" s="7"/>
    </row>
    <row r="58" ht="22.5">
      <c r="B58" s="5"/>
    </row>
  </sheetData>
  <sheetProtection/>
  <mergeCells count="29">
    <mergeCell ref="G48:H48"/>
    <mergeCell ref="F53:G53"/>
    <mergeCell ref="C54:D54"/>
    <mergeCell ref="F55:G55"/>
    <mergeCell ref="F57:G57"/>
    <mergeCell ref="C49:D49"/>
    <mergeCell ref="E49:F49"/>
    <mergeCell ref="G49:H49"/>
    <mergeCell ref="A52:J52"/>
    <mergeCell ref="E8:J8"/>
    <mergeCell ref="I49:J49"/>
    <mergeCell ref="C50:D50"/>
    <mergeCell ref="E50:F50"/>
    <mergeCell ref="G50:H50"/>
    <mergeCell ref="I50:J50"/>
    <mergeCell ref="G9:H9"/>
    <mergeCell ref="I9:J9"/>
    <mergeCell ref="C48:D48"/>
    <mergeCell ref="E48:F48"/>
    <mergeCell ref="E9:F9"/>
    <mergeCell ref="I48:J48"/>
    <mergeCell ref="A2:J2"/>
    <mergeCell ref="A3:J3"/>
    <mergeCell ref="A4:J4"/>
    <mergeCell ref="A5:J5"/>
    <mergeCell ref="A6:J6"/>
    <mergeCell ref="A8:A10"/>
    <mergeCell ref="B8:B10"/>
    <mergeCell ref="C8:D9"/>
  </mergeCells>
  <conditionalFormatting sqref="C20 E20">
    <cfRule type="containsText" priority="7" dxfId="10" operator="containsText" stopIfTrue="1" text="Додаток2">
      <formula>NOT(ISERROR(SEARCH("Додаток2",C20)))</formula>
    </cfRule>
    <cfRule type="containsText" priority="8" dxfId="10" operator="containsText" stopIfTrue="1" text="Додаток2">
      <formula>NOT(ISERROR(SEARCH("Додаток2",C20)))</formula>
    </cfRule>
  </conditionalFormatting>
  <conditionalFormatting sqref="E20">
    <cfRule type="containsText" priority="5" dxfId="10" operator="containsText" stopIfTrue="1" text="Додаток2">
      <formula>NOT(ISERROR(SEARCH("Додаток2",E20)))</formula>
    </cfRule>
    <cfRule type="containsText" priority="6" dxfId="10" operator="containsText" stopIfTrue="1" text="Додаток2">
      <formula>NOT(ISERROR(SEARCH("Додаток2",E20)))</formula>
    </cfRule>
  </conditionalFormatting>
  <conditionalFormatting sqref="G20">
    <cfRule type="containsText" priority="3" dxfId="10" operator="containsText" stopIfTrue="1" text="Додаток2">
      <formula>NOT(ISERROR(SEARCH("Додаток2",G20)))</formula>
    </cfRule>
    <cfRule type="containsText" priority="4" dxfId="10" operator="containsText" stopIfTrue="1" text="Додаток2">
      <formula>NOT(ISERROR(SEARCH("Додаток2",G20)))</formula>
    </cfRule>
  </conditionalFormatting>
  <conditionalFormatting sqref="G20">
    <cfRule type="containsText" priority="1" dxfId="10" operator="containsText" stopIfTrue="1" text="Додаток2">
      <formula>NOT(ISERROR(SEARCH("Додаток2",G20)))</formula>
    </cfRule>
    <cfRule type="containsText" priority="2" dxfId="10" operator="containsText" stopIfTrue="1" text="Додаток2">
      <formula>NOT(ISERROR(SEARCH("Додаток2",G20)))</formula>
    </cfRule>
  </conditionalFormatting>
  <printOptions horizontalCentered="1"/>
  <pageMargins left="0.31496062992125984" right="0.1968503937007874" top="0.2362204724409449" bottom="0.2362204724409449" header="0" footer="0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2020-10-26T06:44:17Z</dcterms:modified>
  <cp:category/>
  <cp:version/>
  <cp:contentType/>
  <cp:contentStatus/>
</cp:coreProperties>
</file>