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55" windowHeight="11445" tabRatio="599" activeTab="0"/>
  </bookViews>
  <sheets>
    <sheet name="Лист1" sheetId="1" r:id="rId1"/>
    <sheet name="кек" sheetId="2" state="hidden" r:id="rId2"/>
  </sheets>
  <definedNames>
    <definedName name="_xlnm.Print_Titles" localSheetId="0">'Лист1'!$8:$10</definedName>
    <definedName name="_xlnm.Print_Area" localSheetId="0">'Лист1'!$A$1:$L$130</definedName>
  </definedNames>
  <calcPr fullCalcOnLoad="1"/>
</workbook>
</file>

<file path=xl/sharedStrings.xml><?xml version="1.0" encoding="utf-8"?>
<sst xmlns="http://schemas.openxmlformats.org/spreadsheetml/2006/main" count="186" uniqueCount="169">
  <si>
    <t>Найменування показників</t>
  </si>
  <si>
    <t>Загальний фонд</t>
  </si>
  <si>
    <t>Спеціальний фонд</t>
  </si>
  <si>
    <t>Всього обласний бюджет</t>
  </si>
  <si>
    <t>ДОХОДИ</t>
  </si>
  <si>
    <t>Надходження відрахувань та збору на будівництво, реконстукцію, ремонт і утримання автомобільних доріг загального користування</t>
  </si>
  <si>
    <t>Інші фонди</t>
  </si>
  <si>
    <t>Разом доходів</t>
  </si>
  <si>
    <t>Перевищення доходів над видатками</t>
  </si>
  <si>
    <t>у %% до плану</t>
  </si>
  <si>
    <t>план на 2005 рік з урахуванням внесених змін</t>
  </si>
  <si>
    <t>виконано за 2005 рік</t>
  </si>
  <si>
    <t>Додаткова дотація  з Державного бюджету на зменшення фактичних диспропорцій між місцевими бюджетами через нерівномірність мережі бюджетних установ</t>
  </si>
  <si>
    <t>Додаткова дотація з державного бюджету місцевим бюджетам  для поетапного запровадження умов оплати праці працівників бюджетної сфери на основі Єдиної тарифної сітки та забезпечення видатків на  оплату праці</t>
  </si>
  <si>
    <r>
      <t xml:space="preserve">Аналіз видатків загального фонду </t>
    </r>
    <r>
      <rPr>
        <b/>
        <sz val="12"/>
        <color indexed="56"/>
        <rFont val="Arial Cyr"/>
        <family val="2"/>
      </rPr>
      <t>обласного бюджету</t>
    </r>
    <r>
      <rPr>
        <b/>
        <sz val="12"/>
        <rFont val="Arial Cyr"/>
        <family val="2"/>
      </rPr>
      <t xml:space="preserve"> за економічною класифікацією за  2005 рік</t>
    </r>
  </si>
  <si>
    <t>тис.грн.</t>
  </si>
  <si>
    <t>Поточні видатки</t>
  </si>
  <si>
    <t>Видатки на товари та послуги</t>
  </si>
  <si>
    <t>Оплата праці працівників бюджетних установ</t>
  </si>
  <si>
    <t>Нарахування на заробітну плату</t>
  </si>
  <si>
    <t>Придбання предметів постачання і матеріалів</t>
  </si>
  <si>
    <t xml:space="preserve"> у тому числі</t>
  </si>
  <si>
    <t>медикаменти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</si>
  <si>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</si>
  <si>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</si>
  <si>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</si>
  <si>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</si>
  <si>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</si>
  <si>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>Оплата електроенергії</t>
  </si>
  <si>
    <t>Оплата природного газу</t>
  </si>
  <si>
    <t>Оплата інших комунальних послуг</t>
  </si>
  <si>
    <t>Оплата інших видів енергоносіїв</t>
  </si>
  <si>
    <t>Дослідження і розробки,державні програми</t>
  </si>
  <si>
    <t xml:space="preserve">Виплата процентів </t>
  </si>
  <si>
    <t>Субсидії та поточні трансфертні виплати</t>
  </si>
  <si>
    <t>з них:Трансферти підприємствам</t>
  </si>
  <si>
    <t>Трансферти органам держуправління інших рівнів</t>
  </si>
  <si>
    <t>Трансферти населенню</t>
  </si>
  <si>
    <t>Капітальні видатки</t>
  </si>
  <si>
    <t>Придбання основного капіталу</t>
  </si>
  <si>
    <t>Придбання обладнання</t>
  </si>
  <si>
    <t>Капітальне будівництво</t>
  </si>
  <si>
    <t>Капітальний ремонт</t>
  </si>
  <si>
    <t>Реконструкція та реставрація</t>
  </si>
  <si>
    <t>Придбання землі та нематеріальних активів</t>
  </si>
  <si>
    <t>Капітальні трансферти</t>
  </si>
  <si>
    <t>Нерозподілені видатки</t>
  </si>
  <si>
    <t>Кредитування з вирахуванням погашення</t>
  </si>
  <si>
    <t>Всього видатків</t>
  </si>
  <si>
    <t>у % до плану</t>
  </si>
  <si>
    <t>грн.</t>
  </si>
  <si>
    <t>Дотаціі</t>
  </si>
  <si>
    <t>РАЗОМ</t>
  </si>
  <si>
    <t xml:space="preserve">Надходження від відчуження майна, що знаходиться у комунальній власності </t>
  </si>
  <si>
    <t>Податок на прибуток підприємств коммунальної власності</t>
  </si>
  <si>
    <t>Надходження коштів від реалізації безхазяйного майна</t>
  </si>
  <si>
    <t>Надходження коштів від Державного фонду дорогоцінних металів</t>
  </si>
  <si>
    <t xml:space="preserve">Надходження від продажу земельних ділянок </t>
  </si>
  <si>
    <t>ЗВІТ</t>
  </si>
  <si>
    <t>у % до річного плану</t>
  </si>
  <si>
    <t>ДЖЕРЕЛА ФІНАНСУВАННЯ</t>
  </si>
  <si>
    <t>Кошти, що передаються із загального фонду бюджету до бюджету розвитку ( спеціального фонду)</t>
  </si>
  <si>
    <t>план на 2012р. з урахуванням внесених змін</t>
  </si>
  <si>
    <t>Цільові фонди, утворені органами місцевого самоврядування</t>
  </si>
  <si>
    <t>Всього без урахування трансфертів</t>
  </si>
  <si>
    <t>план на  1 квартал  2012р. з урахуванням внесених змін</t>
  </si>
  <si>
    <t xml:space="preserve">виконано за 1 квартал   2012р.  </t>
  </si>
  <si>
    <t xml:space="preserve">виконано за 1 квартал  2012р.  </t>
  </si>
  <si>
    <t>ККД</t>
  </si>
  <si>
    <t>у %% до</t>
  </si>
  <si>
    <t>Податкові надходження</t>
  </si>
  <si>
    <t>Податки на доходи, податки на прибуток,     податки на збільшення ринкової вартості</t>
  </si>
  <si>
    <t>Місцеві податки і збори</t>
  </si>
  <si>
    <t>Інші податки та збори </t>
  </si>
  <si>
    <t xml:space="preserve">Екологічний податок  </t>
  </si>
  <si>
    <t>Збір за забруднення навколишнього природного середовища  </t>
  </si>
  <si>
    <t>Неподаткові надходження</t>
  </si>
  <si>
    <t>Доходи від власності та підприємницької діяльності  </t>
  </si>
  <si>
    <t>Адміністративні збори та платежі, доходи від некомерційної господарської діяльності </t>
  </si>
  <si>
    <t>Інші неподаткові надходження  </t>
  </si>
  <si>
    <t>Доходи від операцій з капіталом</t>
  </si>
  <si>
    <t>Власні надходження бюджетних установ  </t>
  </si>
  <si>
    <t>Додаткова дотація з державного бюджету на вирівнювання фінансової забезпеченості місцевих бюджетів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</si>
  <si>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</si>
  <si>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</si>
  <si>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</si>
  <si>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</si>
  <si>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</si>
  <si>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Адміністративні штрафи та інші санкції </t>
  </si>
  <si>
    <t>Додаткова дотація з державного бюджету місцевим бюджетам на покращення надання соціальних послуг найуразливішим верствам населення</t>
  </si>
  <si>
    <t>Додаткова дотація з державного бюджету місцевим бюджетам на оплату праці працівників бюджетних установ</t>
  </si>
  <si>
    <t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</si>
  <si>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</si>
  <si>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</si>
  <si>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</si>
  <si>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</si>
  <si>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Житлово-комунальне господарство</t>
  </si>
  <si>
    <t>Житлово-експлуатаційне господарство</t>
  </si>
  <si>
    <t>Кап.ремонт жилфонда місцевих органів влади</t>
  </si>
  <si>
    <t>Водопровідно-каналізаційне господарство</t>
  </si>
  <si>
    <t>Теплові мережі</t>
  </si>
  <si>
    <t>Благоустрій міст, сіл, селищ</t>
  </si>
  <si>
    <t>Підприємства і організації побутового обслуговування, що входять до комунальної власності</t>
  </si>
  <si>
    <t>Комбінати комунальних підприємств, районні виробничі об'єднання та інші підприємства, установи та організації житлово-комунального господарства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</si>
  <si>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</si>
  <si>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</si>
  <si>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</si>
  <si>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</si>
  <si>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Транспорт,  дорожнє господарство, зв`язок, телекомунікації та інформатика</t>
  </si>
  <si>
    <t>Компенсаційні  виплати на пільговий проїзд автомобільним транспортом окремим категоріям громадян</t>
  </si>
  <si>
    <t>Компенсаційні виплати за пільговий проїзд у залізничному транспорті окремим категоріям громадян</t>
  </si>
  <si>
    <t>Компенсаційні виплати на пільговий проїзд електро-транспортом окремим категоріям громадян</t>
  </si>
  <si>
    <t>Інші заходи у сфері електротранспорту</t>
  </si>
  <si>
    <t>Видатки на проведення робіт, пов'язаних із будівництвом, реконструкцією, ремонтом та утриманням автодоріг</t>
  </si>
  <si>
    <t>Інщі послуги, пов"язані з економічною діяльністю</t>
  </si>
  <si>
    <t>Підтримка малого і середнього підприємництва</t>
  </si>
  <si>
    <t>Охорона навколишнього природного середовища та ядерна безпека</t>
  </si>
  <si>
    <t>Охорона та раціональне використання природних ресурсів</t>
  </si>
  <si>
    <t>Ліквідація іншого забруднення навколишнього природного середовища</t>
  </si>
  <si>
    <t>Інша діяльність у сфері охорони навколишнього природного середовища</t>
  </si>
  <si>
    <t>Інші  природоохоронні заходи</t>
  </si>
  <si>
    <t>Разом видатків</t>
  </si>
  <si>
    <t>ВИДАТКИ</t>
  </si>
  <si>
    <t>Землеустрій</t>
  </si>
  <si>
    <t>Єдиний податок</t>
  </si>
  <si>
    <t xml:space="preserve"> Додаткова дотація з державного бюджету місцевим бюджетам на стимулювання місцевих органів влади за перевиконання річних розрахункових обсягів податку на прибуток підприємств та акцизного податку</t>
  </si>
  <si>
    <t>Видатки, не віднесені до основних груп</t>
  </si>
  <si>
    <t>Додаток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</si>
  <si>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</si>
  <si>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План на 2015 рік</t>
  </si>
  <si>
    <t>плану на  2015 рік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</si>
  <si>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</si>
  <si>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</si>
  <si>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</si>
  <si>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</t>
  </si>
  <si>
    <t>Плата за землю</t>
  </si>
  <si>
    <t>Транспортний податок</t>
  </si>
  <si>
    <t>Туристичний збір</t>
  </si>
  <si>
    <t>Збір за провадження деяких видів підприємницької діяльності, що справлявся до 1 січня 2015 року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</si>
  <si>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</si>
  <si>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</si>
  <si>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</si>
  <si>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</si>
  <si>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Податкі на власність</t>
  </si>
  <si>
    <t>Податок з власників транспортних засобів</t>
  </si>
  <si>
    <t>Збір за першу реєстрацію транспортних засобів</t>
  </si>
  <si>
    <t>Збори та плата за спеціальне використання природних ресурсів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</si>
  <si>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</si>
  <si>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</si>
  <si>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</si>
  <si>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до рішення міської ради</t>
  </si>
  <si>
    <t>Секретар міської ради</t>
  </si>
  <si>
    <t>виконан-ня   2014ро-ку</t>
  </si>
  <si>
    <t>Дотація вирівнювання/Базова дотація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</si>
  <si>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</si>
  <si>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Cубвенція з державного бюджету місцевим бюджетам на проведення виборів депутатів місцевих рад та сільських, селищних, міських голів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</si>
  <si>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</si>
  <si>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t>
  </si>
  <si>
    <t xml:space="preserve">Погашення заборгованості на теплову енергію,що вироблялася,транспортувалася та постачалася населенню ,яка виникла у зв'язку з невідповідністю фактичної вартості теплової  енергії тарифам,що затверджувалися або погоджувалися органами державної влади чи органами місцевого самоврядування </t>
  </si>
  <si>
    <t xml:space="preserve">   про виконання міського бюджету м. Лисичанська за 9 місяців  2015 року</t>
  </si>
  <si>
    <t>План на 9 місяців 2015 року</t>
  </si>
  <si>
    <t>Виконано за 9 місяців 2015 року</t>
  </si>
  <si>
    <t>плану на 9 місяців 2015 року</t>
  </si>
  <si>
    <t>Виконано за 9 місяців 2014 року</t>
  </si>
  <si>
    <t>виконан-ня 9 місяців 2014року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</si>
  <si>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</si>
  <si>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Податок та збір на доходи фізичних осіб</t>
  </si>
  <si>
    <t>Е.І.Щеглаков</t>
  </si>
  <si>
    <t xml:space="preserve">від 03.12.2015 р. №2/14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</si>
</sst>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_ ;[Red]\-#,##0.000\ "/>
    <numFmt numFmtId="174" formatCode="#,##0.0_ ;[Red]\-#,##0.0\ "/>
    <numFmt numFmtId="175" formatCode="#,##0.00_ ;[Red]\-#,##0.00\ "/>
    <numFmt numFmtId="176" formatCode="#,##0.000"/>
    <numFmt numFmtId="177" formatCode="#,##0_ ;[Red]\-#,##0\ "/>
    <numFmt numFmtId="178" formatCode="#,##0.0000"/>
    <numFmt numFmtId="179" formatCode="#,##0.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0"/>
    <numFmt numFmtId="186" formatCode="0.000000"/>
    <numFmt numFmtId="187" formatCode="0.00000"/>
    <numFmt numFmtId="188" formatCode="0.0000"/>
    <numFmt numFmtId="189" formatCode="0.0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b/>
      <sz val="12"/>
      <color indexed="56"/>
      <name val="Arial Cyr"/>
      <family val="2"/>
    </font>
    <font>
      <sz val="10"/>
      <color indexed="8"/>
      <name val="Arial Cyr"/>
      <family val="2"/>
    </font>
    <font>
      <sz val="8"/>
      <color indexed="8"/>
      <name val="Courier"/>
      <family val="0"/>
    </font>
    <font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4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 Cyr"/>
      <family val="0"/>
    </font>
    <font>
      <b/>
      <sz val="14"/>
      <color indexed="18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Arial Cyr"/>
      <family val="0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74" fontId="0" fillId="0" borderId="0" xfId="0" applyNumberFormat="1" applyAlignment="1">
      <alignment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5" xfId="0" applyBorder="1" applyAlignment="1">
      <alignment/>
    </xf>
    <xf numFmtId="0" fontId="6" fillId="0" borderId="5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6" xfId="0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 applyProtection="1">
      <alignment vertical="top" wrapText="1"/>
      <protection/>
    </xf>
    <xf numFmtId="0" fontId="10" fillId="0" borderId="7" xfId="0" applyFont="1" applyBorder="1" applyAlignment="1">
      <alignment/>
    </xf>
    <xf numFmtId="0" fontId="10" fillId="0" borderId="8" xfId="0" applyFont="1" applyBorder="1" applyAlignment="1" applyProtection="1">
      <alignment vertical="top" wrapText="1"/>
      <protection/>
    </xf>
    <xf numFmtId="0" fontId="10" fillId="0" borderId="7" xfId="0" applyFont="1" applyBorder="1" applyAlignment="1" applyProtection="1">
      <alignment vertical="top" wrapText="1"/>
      <protection/>
    </xf>
    <xf numFmtId="0" fontId="9" fillId="0" borderId="7" xfId="0" applyFont="1" applyBorder="1" applyAlignment="1">
      <alignment/>
    </xf>
    <xf numFmtId="0" fontId="9" fillId="0" borderId="7" xfId="0" applyFont="1" applyBorder="1" applyAlignment="1" applyProtection="1">
      <alignment vertical="top" wrapText="1"/>
      <protection/>
    </xf>
    <xf numFmtId="0" fontId="9" fillId="0" borderId="1" xfId="0" applyFont="1" applyBorder="1" applyAlignment="1">
      <alignment/>
    </xf>
    <xf numFmtId="0" fontId="9" fillId="0" borderId="1" xfId="0" applyFont="1" applyBorder="1" applyAlignment="1" applyProtection="1">
      <alignment vertical="top" wrapText="1"/>
      <protection/>
    </xf>
    <xf numFmtId="174" fontId="9" fillId="0" borderId="1" xfId="0" applyNumberFormat="1" applyFont="1" applyBorder="1" applyAlignment="1" applyProtection="1">
      <alignment/>
      <protection/>
    </xf>
    <xf numFmtId="0" fontId="8" fillId="0" borderId="9" xfId="0" applyFont="1" applyBorder="1" applyAlignment="1">
      <alignment/>
    </xf>
    <xf numFmtId="0" fontId="8" fillId="0" borderId="9" xfId="0" applyFont="1" applyBorder="1" applyAlignment="1" applyProtection="1">
      <alignment vertical="top" wrapText="1"/>
      <protection/>
    </xf>
    <xf numFmtId="174" fontId="9" fillId="0" borderId="10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 applyProtection="1">
      <alignment/>
      <protection/>
    </xf>
    <xf numFmtId="174" fontId="10" fillId="0" borderId="11" xfId="0" applyNumberFormat="1" applyFont="1" applyBorder="1" applyAlignment="1" applyProtection="1">
      <alignment/>
      <protection/>
    </xf>
    <xf numFmtId="174" fontId="8" fillId="0" borderId="11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174" fontId="8" fillId="0" borderId="11" xfId="0" applyNumberFormat="1" applyFont="1" applyBorder="1" applyAlignment="1" applyProtection="1">
      <alignment wrapText="1"/>
      <protection/>
    </xf>
    <xf numFmtId="174" fontId="8" fillId="0" borderId="12" xfId="0" applyNumberFormat="1" applyFont="1" applyBorder="1" applyAlignment="1" applyProtection="1">
      <alignment wrapText="1"/>
      <protection/>
    </xf>
    <xf numFmtId="174" fontId="9" fillId="0" borderId="13" xfId="0" applyNumberFormat="1" applyFont="1" applyBorder="1" applyAlignment="1" applyProtection="1">
      <alignment/>
      <protection/>
    </xf>
    <xf numFmtId="174" fontId="9" fillId="0" borderId="14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/>
      <protection/>
    </xf>
    <xf numFmtId="174" fontId="8" fillId="0" borderId="16" xfId="0" applyNumberFormat="1" applyFont="1" applyBorder="1" applyAlignment="1" applyProtection="1">
      <alignment/>
      <protection/>
    </xf>
    <xf numFmtId="174" fontId="8" fillId="0" borderId="15" xfId="0" applyNumberFormat="1" applyFont="1" applyBorder="1" applyAlignment="1" applyProtection="1">
      <alignment wrapText="1"/>
      <protection/>
    </xf>
    <xf numFmtId="174" fontId="8" fillId="0" borderId="16" xfId="0" applyNumberFormat="1" applyFont="1" applyBorder="1" applyAlignment="1" applyProtection="1">
      <alignment wrapText="1"/>
      <protection/>
    </xf>
    <xf numFmtId="174" fontId="10" fillId="0" borderId="15" xfId="0" applyNumberFormat="1" applyFont="1" applyBorder="1" applyAlignment="1" applyProtection="1">
      <alignment wrapText="1"/>
      <protection/>
    </xf>
    <xf numFmtId="174" fontId="10" fillId="0" borderId="11" xfId="0" applyNumberFormat="1" applyFont="1" applyBorder="1" applyAlignment="1" applyProtection="1">
      <alignment wrapText="1"/>
      <protection/>
    </xf>
    <xf numFmtId="174" fontId="10" fillId="0" borderId="16" xfId="0" applyNumberFormat="1" applyFont="1" applyBorder="1" applyAlignment="1" applyProtection="1">
      <alignment wrapText="1"/>
      <protection/>
    </xf>
    <xf numFmtId="174" fontId="8" fillId="0" borderId="15" xfId="0" applyNumberFormat="1" applyFont="1" applyBorder="1" applyAlignment="1">
      <alignment/>
    </xf>
    <xf numFmtId="174" fontId="8" fillId="0" borderId="16" xfId="0" applyNumberFormat="1" applyFont="1" applyBorder="1" applyAlignment="1">
      <alignment/>
    </xf>
    <xf numFmtId="174" fontId="9" fillId="0" borderId="15" xfId="0" applyNumberFormat="1" applyFont="1" applyBorder="1" applyAlignment="1" applyProtection="1">
      <alignment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174" fontId="9" fillId="0" borderId="16" xfId="0" applyNumberFormat="1" applyFont="1" applyBorder="1" applyAlignment="1" applyProtection="1">
      <alignment wrapText="1"/>
      <protection/>
    </xf>
    <xf numFmtId="174" fontId="8" fillId="0" borderId="17" xfId="0" applyNumberFormat="1" applyFont="1" applyBorder="1" applyAlignment="1" applyProtection="1">
      <alignment wrapText="1"/>
      <protection/>
    </xf>
    <xf numFmtId="174" fontId="8" fillId="0" borderId="18" xfId="0" applyNumberFormat="1" applyFont="1" applyBorder="1" applyAlignment="1" applyProtection="1">
      <alignment wrapText="1"/>
      <protection/>
    </xf>
    <xf numFmtId="4" fontId="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179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0" fontId="14" fillId="0" borderId="19" xfId="0" applyFont="1" applyBorder="1" applyAlignment="1">
      <alignment/>
    </xf>
    <xf numFmtId="4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2" xfId="0" applyFont="1" applyBorder="1" applyAlignment="1">
      <alignment/>
    </xf>
    <xf numFmtId="189" fontId="19" fillId="0" borderId="22" xfId="0" applyNumberFormat="1" applyFont="1" applyBorder="1" applyAlignment="1">
      <alignment/>
    </xf>
    <xf numFmtId="0" fontId="16" fillId="0" borderId="22" xfId="0" applyFont="1" applyBorder="1" applyAlignment="1">
      <alignment/>
    </xf>
    <xf numFmtId="4" fontId="16" fillId="0" borderId="22" xfId="0" applyNumberFormat="1" applyFont="1" applyBorder="1" applyAlignment="1">
      <alignment wrapText="1"/>
    </xf>
    <xf numFmtId="189" fontId="16" fillId="0" borderId="22" xfId="0" applyNumberFormat="1" applyFont="1" applyBorder="1" applyAlignment="1">
      <alignment wrapText="1"/>
    </xf>
    <xf numFmtId="189" fontId="16" fillId="0" borderId="23" xfId="0" applyNumberFormat="1" applyFont="1" applyBorder="1" applyAlignment="1">
      <alignment wrapText="1"/>
    </xf>
    <xf numFmtId="0" fontId="19" fillId="0" borderId="24" xfId="0" applyFont="1" applyBorder="1" applyAlignment="1">
      <alignment/>
    </xf>
    <xf numFmtId="4" fontId="19" fillId="0" borderId="25" xfId="0" applyNumberFormat="1" applyFont="1" applyBorder="1" applyAlignment="1">
      <alignment wrapText="1"/>
    </xf>
    <xf numFmtId="4" fontId="19" fillId="0" borderId="24" xfId="0" applyNumberFormat="1" applyFont="1" applyBorder="1" applyAlignment="1">
      <alignment wrapText="1"/>
    </xf>
    <xf numFmtId="189" fontId="16" fillId="0" borderId="24" xfId="0" applyNumberFormat="1" applyFont="1" applyBorder="1" applyAlignment="1">
      <alignment wrapText="1"/>
    </xf>
    <xf numFmtId="4" fontId="19" fillId="0" borderId="26" xfId="0" applyNumberFormat="1" applyFont="1" applyBorder="1" applyAlignment="1">
      <alignment wrapText="1"/>
    </xf>
    <xf numFmtId="189" fontId="16" fillId="0" borderId="27" xfId="0" applyNumberFormat="1" applyFont="1" applyBorder="1" applyAlignment="1">
      <alignment wrapText="1"/>
    </xf>
    <xf numFmtId="0" fontId="19" fillId="0" borderId="25" xfId="0" applyFont="1" applyBorder="1" applyAlignment="1">
      <alignment/>
    </xf>
    <xf numFmtId="189" fontId="16" fillId="0" borderId="28" xfId="0" applyNumberFormat="1" applyFont="1" applyBorder="1" applyAlignment="1">
      <alignment wrapText="1"/>
    </xf>
    <xf numFmtId="4" fontId="19" fillId="0" borderId="29" xfId="0" applyNumberFormat="1" applyFont="1" applyBorder="1" applyAlignment="1">
      <alignment wrapText="1"/>
    </xf>
    <xf numFmtId="189" fontId="16" fillId="0" borderId="30" xfId="0" applyNumberFormat="1" applyFont="1" applyBorder="1" applyAlignment="1">
      <alignment wrapText="1"/>
    </xf>
    <xf numFmtId="189" fontId="19" fillId="0" borderId="24" xfId="0" applyNumberFormat="1" applyFont="1" applyBorder="1" applyAlignment="1">
      <alignment wrapText="1"/>
    </xf>
    <xf numFmtId="4" fontId="19" fillId="0" borderId="27" xfId="0" applyNumberFormat="1" applyFont="1" applyBorder="1" applyAlignment="1">
      <alignment wrapText="1"/>
    </xf>
    <xf numFmtId="189" fontId="19" fillId="0" borderId="31" xfId="0" applyNumberFormat="1" applyFont="1" applyBorder="1" applyAlignment="1">
      <alignment wrapText="1"/>
    </xf>
    <xf numFmtId="189" fontId="19" fillId="0" borderId="27" xfId="0" applyNumberFormat="1" applyFont="1" applyBorder="1" applyAlignment="1">
      <alignment wrapText="1"/>
    </xf>
    <xf numFmtId="4" fontId="16" fillId="0" borderId="27" xfId="0" applyNumberFormat="1" applyFont="1" applyBorder="1" applyAlignment="1">
      <alignment wrapText="1"/>
    </xf>
    <xf numFmtId="189" fontId="16" fillId="0" borderId="32" xfId="0" applyNumberFormat="1" applyFont="1" applyBorder="1" applyAlignment="1">
      <alignment wrapText="1"/>
    </xf>
    <xf numFmtId="189" fontId="19" fillId="0" borderId="32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4" fontId="16" fillId="0" borderId="23" xfId="0" applyNumberFormat="1" applyFont="1" applyBorder="1" applyAlignment="1">
      <alignment wrapText="1"/>
    </xf>
    <xf numFmtId="189" fontId="16" fillId="0" borderId="21" xfId="0" applyNumberFormat="1" applyFont="1" applyBorder="1" applyAlignment="1">
      <alignment wrapText="1"/>
    </xf>
    <xf numFmtId="4" fontId="19" fillId="0" borderId="28" xfId="0" applyNumberFormat="1" applyFont="1" applyBorder="1" applyAlignment="1">
      <alignment wrapText="1"/>
    </xf>
    <xf numFmtId="189" fontId="19" fillId="0" borderId="33" xfId="0" applyNumberFormat="1" applyFont="1" applyBorder="1" applyAlignment="1">
      <alignment wrapText="1"/>
    </xf>
    <xf numFmtId="189" fontId="19" fillId="0" borderId="28" xfId="0" applyNumberFormat="1" applyFont="1" applyBorder="1" applyAlignment="1">
      <alignment wrapText="1"/>
    </xf>
    <xf numFmtId="0" fontId="16" fillId="0" borderId="22" xfId="0" applyFont="1" applyFill="1" applyBorder="1" applyAlignment="1">
      <alignment/>
    </xf>
    <xf numFmtId="4" fontId="16" fillId="0" borderId="21" xfId="0" applyNumberFormat="1" applyFont="1" applyBorder="1" applyAlignment="1">
      <alignment wrapText="1"/>
    </xf>
    <xf numFmtId="0" fontId="19" fillId="0" borderId="22" xfId="0" applyFont="1" applyBorder="1" applyAlignment="1">
      <alignment/>
    </xf>
    <xf numFmtId="4" fontId="19" fillId="0" borderId="21" xfId="0" applyNumberFormat="1" applyFont="1" applyBorder="1" applyAlignment="1">
      <alignment wrapText="1"/>
    </xf>
    <xf numFmtId="189" fontId="19" fillId="0" borderId="21" xfId="0" applyNumberFormat="1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28" xfId="0" applyFont="1" applyBorder="1" applyAlignment="1">
      <alignment/>
    </xf>
    <xf numFmtId="4" fontId="19" fillId="0" borderId="34" xfId="0" applyNumberFormat="1" applyFont="1" applyBorder="1" applyAlignment="1">
      <alignment wrapText="1"/>
    </xf>
    <xf numFmtId="0" fontId="19" fillId="0" borderId="27" xfId="0" applyFont="1" applyBorder="1" applyAlignment="1">
      <alignment/>
    </xf>
    <xf numFmtId="0" fontId="19" fillId="0" borderId="32" xfId="0" applyFont="1" applyBorder="1" applyAlignment="1">
      <alignment/>
    </xf>
    <xf numFmtId="4" fontId="16" fillId="0" borderId="32" xfId="0" applyNumberFormat="1" applyFont="1" applyBorder="1" applyAlignment="1">
      <alignment wrapText="1"/>
    </xf>
    <xf numFmtId="4" fontId="16" fillId="0" borderId="20" xfId="0" applyNumberFormat="1" applyFont="1" applyBorder="1" applyAlignment="1">
      <alignment wrapText="1"/>
    </xf>
    <xf numFmtId="4" fontId="19" fillId="0" borderId="35" xfId="0" applyNumberFormat="1" applyFont="1" applyBorder="1" applyAlignment="1">
      <alignment wrapText="1"/>
    </xf>
    <xf numFmtId="4" fontId="16" fillId="0" borderId="22" xfId="0" applyNumberFormat="1" applyFont="1" applyBorder="1" applyAlignment="1">
      <alignment/>
    </xf>
    <xf numFmtId="4" fontId="16" fillId="0" borderId="36" xfId="0" applyNumberFormat="1" applyFont="1" applyBorder="1" applyAlignment="1">
      <alignment wrapText="1"/>
    </xf>
    <xf numFmtId="0" fontId="19" fillId="0" borderId="30" xfId="0" applyFont="1" applyBorder="1" applyAlignment="1">
      <alignment/>
    </xf>
    <xf numFmtId="4" fontId="19" fillId="0" borderId="30" xfId="0" applyNumberFormat="1" applyFont="1" applyBorder="1" applyAlignment="1">
      <alignment wrapText="1"/>
    </xf>
    <xf numFmtId="4" fontId="19" fillId="0" borderId="37" xfId="0" applyNumberFormat="1" applyFont="1" applyBorder="1" applyAlignment="1">
      <alignment wrapText="1"/>
    </xf>
    <xf numFmtId="4" fontId="19" fillId="0" borderId="38" xfId="0" applyNumberFormat="1" applyFont="1" applyBorder="1" applyAlignment="1">
      <alignment wrapText="1"/>
    </xf>
    <xf numFmtId="4" fontId="19" fillId="0" borderId="22" xfId="0" applyNumberFormat="1" applyFont="1" applyBorder="1" applyAlignment="1">
      <alignment wrapText="1"/>
    </xf>
    <xf numFmtId="189" fontId="19" fillId="0" borderId="22" xfId="0" applyNumberFormat="1" applyFont="1" applyBorder="1" applyAlignment="1">
      <alignment wrapText="1"/>
    </xf>
    <xf numFmtId="4" fontId="19" fillId="0" borderId="36" xfId="0" applyNumberFormat="1" applyFont="1" applyBorder="1" applyAlignment="1">
      <alignment wrapText="1"/>
    </xf>
    <xf numFmtId="189" fontId="19" fillId="0" borderId="25" xfId="0" applyNumberFormat="1" applyFont="1" applyBorder="1" applyAlignment="1">
      <alignment wrapText="1"/>
    </xf>
    <xf numFmtId="189" fontId="19" fillId="0" borderId="39" xfId="0" applyNumberFormat="1" applyFont="1" applyBorder="1" applyAlignment="1">
      <alignment wrapText="1"/>
    </xf>
    <xf numFmtId="0" fontId="19" fillId="0" borderId="32" xfId="0" applyFont="1" applyBorder="1" applyAlignment="1">
      <alignment wrapText="1"/>
    </xf>
    <xf numFmtId="4" fontId="16" fillId="0" borderId="26" xfId="0" applyNumberFormat="1" applyFont="1" applyBorder="1" applyAlignment="1">
      <alignment wrapText="1"/>
    </xf>
    <xf numFmtId="189" fontId="16" fillId="0" borderId="40" xfId="0" applyNumberFormat="1" applyFont="1" applyBorder="1" applyAlignment="1">
      <alignment wrapText="1"/>
    </xf>
    <xf numFmtId="189" fontId="19" fillId="0" borderId="40" xfId="0" applyNumberFormat="1" applyFont="1" applyBorder="1" applyAlignment="1">
      <alignment wrapText="1"/>
    </xf>
    <xf numFmtId="189" fontId="19" fillId="0" borderId="41" xfId="0" applyNumberFormat="1" applyFont="1" applyBorder="1" applyAlignment="1">
      <alignment wrapText="1"/>
    </xf>
    <xf numFmtId="0" fontId="19" fillId="0" borderId="27" xfId="0" applyFont="1" applyBorder="1" applyAlignment="1">
      <alignment wrapText="1"/>
    </xf>
    <xf numFmtId="4" fontId="16" fillId="0" borderId="42" xfId="0" applyNumberFormat="1" applyFont="1" applyBorder="1" applyAlignment="1">
      <alignment wrapText="1"/>
    </xf>
    <xf numFmtId="189" fontId="16" fillId="0" borderId="43" xfId="0" applyNumberFormat="1" applyFont="1" applyBorder="1" applyAlignment="1">
      <alignment wrapText="1"/>
    </xf>
    <xf numFmtId="189" fontId="19" fillId="0" borderId="44" xfId="0" applyNumberFormat="1" applyFont="1" applyBorder="1" applyAlignment="1">
      <alignment wrapText="1"/>
    </xf>
    <xf numFmtId="189" fontId="19" fillId="0" borderId="45" xfId="0" applyNumberFormat="1" applyFont="1" applyBorder="1" applyAlignment="1">
      <alignment wrapText="1"/>
    </xf>
    <xf numFmtId="189" fontId="16" fillId="0" borderId="45" xfId="0" applyNumberFormat="1" applyFont="1" applyBorder="1" applyAlignment="1">
      <alignment wrapText="1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vertical="top" wrapText="1"/>
    </xf>
    <xf numFmtId="0" fontId="16" fillId="0" borderId="48" xfId="0" applyFont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9" fillId="0" borderId="48" xfId="0" applyFont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vertical="top" wrapText="1"/>
    </xf>
    <xf numFmtId="0" fontId="19" fillId="0" borderId="49" xfId="0" applyFont="1" applyBorder="1" applyAlignment="1">
      <alignment horizontal="center" vertical="center"/>
    </xf>
    <xf numFmtId="0" fontId="16" fillId="0" borderId="50" xfId="0" applyFont="1" applyBorder="1" applyAlignment="1">
      <alignment/>
    </xf>
    <xf numFmtId="189" fontId="16" fillId="0" borderId="25" xfId="0" applyNumberFormat="1" applyFont="1" applyBorder="1" applyAlignment="1">
      <alignment wrapText="1"/>
    </xf>
    <xf numFmtId="189" fontId="16" fillId="0" borderId="0" xfId="0" applyNumberFormat="1" applyFont="1" applyBorder="1" applyAlignment="1">
      <alignment wrapText="1"/>
    </xf>
    <xf numFmtId="4" fontId="19" fillId="0" borderId="20" xfId="0" applyNumberFormat="1" applyFont="1" applyBorder="1" applyAlignment="1">
      <alignment wrapText="1"/>
    </xf>
    <xf numFmtId="4" fontId="16" fillId="0" borderId="35" xfId="0" applyNumberFormat="1" applyFont="1" applyBorder="1" applyAlignment="1">
      <alignment wrapText="1"/>
    </xf>
    <xf numFmtId="4" fontId="16" fillId="0" borderId="36" xfId="0" applyNumberFormat="1" applyFont="1" applyBorder="1" applyAlignment="1">
      <alignment/>
    </xf>
    <xf numFmtId="0" fontId="16" fillId="0" borderId="22" xfId="0" applyFont="1" applyBorder="1" applyAlignment="1">
      <alignment wrapText="1"/>
    </xf>
    <xf numFmtId="0" fontId="19" fillId="0" borderId="24" xfId="0" applyFont="1" applyBorder="1" applyAlignment="1">
      <alignment wrapText="1"/>
    </xf>
    <xf numFmtId="0" fontId="19" fillId="0" borderId="25" xfId="0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19" fillId="0" borderId="22" xfId="0" applyFont="1" applyBorder="1" applyAlignment="1">
      <alignment wrapText="1"/>
    </xf>
    <xf numFmtId="0" fontId="19" fillId="0" borderId="28" xfId="0" applyFont="1" applyBorder="1" applyAlignment="1">
      <alignment wrapText="1"/>
    </xf>
    <xf numFmtId="0" fontId="19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9" fillId="0" borderId="30" xfId="0" applyFont="1" applyBorder="1" applyAlignment="1">
      <alignment wrapText="1"/>
    </xf>
    <xf numFmtId="4" fontId="16" fillId="0" borderId="24" xfId="0" applyNumberFormat="1" applyFont="1" applyBorder="1" applyAlignment="1">
      <alignment wrapText="1"/>
    </xf>
    <xf numFmtId="4" fontId="24" fillId="0" borderId="24" xfId="0" applyNumberFormat="1" applyFont="1" applyBorder="1" applyAlignment="1">
      <alignment wrapText="1"/>
    </xf>
    <xf numFmtId="189" fontId="19" fillId="0" borderId="51" xfId="0" applyNumberFormat="1" applyFont="1" applyBorder="1" applyAlignment="1">
      <alignment wrapText="1"/>
    </xf>
    <xf numFmtId="189" fontId="19" fillId="0" borderId="52" xfId="0" applyNumberFormat="1" applyFont="1" applyBorder="1" applyAlignment="1">
      <alignment wrapText="1"/>
    </xf>
    <xf numFmtId="189" fontId="16" fillId="0" borderId="39" xfId="0" applyNumberFormat="1" applyFont="1" applyBorder="1" applyAlignment="1">
      <alignment wrapText="1"/>
    </xf>
    <xf numFmtId="189" fontId="19" fillId="0" borderId="53" xfId="0" applyNumberFormat="1" applyFont="1" applyBorder="1" applyAlignment="1">
      <alignment wrapText="1"/>
    </xf>
    <xf numFmtId="189" fontId="16" fillId="0" borderId="53" xfId="0" applyNumberFormat="1" applyFont="1" applyBorder="1" applyAlignment="1">
      <alignment wrapText="1"/>
    </xf>
    <xf numFmtId="189" fontId="16" fillId="0" borderId="52" xfId="0" applyNumberFormat="1" applyFont="1" applyBorder="1" applyAlignment="1">
      <alignment wrapText="1"/>
    </xf>
    <xf numFmtId="189" fontId="16" fillId="0" borderId="54" xfId="0" applyNumberFormat="1" applyFont="1" applyBorder="1" applyAlignment="1">
      <alignment wrapText="1"/>
    </xf>
    <xf numFmtId="189" fontId="16" fillId="0" borderId="33" xfId="0" applyNumberFormat="1" applyFont="1" applyBorder="1" applyAlignment="1">
      <alignment wrapText="1"/>
    </xf>
    <xf numFmtId="189" fontId="16" fillId="0" borderId="55" xfId="0" applyNumberFormat="1" applyFont="1" applyBorder="1" applyAlignment="1">
      <alignment wrapText="1"/>
    </xf>
    <xf numFmtId="189" fontId="19" fillId="0" borderId="55" xfId="0" applyNumberFormat="1" applyFont="1" applyBorder="1" applyAlignment="1">
      <alignment wrapText="1"/>
    </xf>
    <xf numFmtId="189" fontId="16" fillId="0" borderId="19" xfId="0" applyNumberFormat="1" applyFont="1" applyBorder="1" applyAlignment="1">
      <alignment wrapText="1"/>
    </xf>
    <xf numFmtId="189" fontId="16" fillId="0" borderId="51" xfId="0" applyNumberFormat="1" applyFont="1" applyBorder="1" applyAlignment="1">
      <alignment wrapText="1"/>
    </xf>
    <xf numFmtId="189" fontId="19" fillId="0" borderId="56" xfId="0" applyNumberFormat="1" applyFont="1" applyBorder="1" applyAlignment="1">
      <alignment wrapText="1"/>
    </xf>
    <xf numFmtId="189" fontId="16" fillId="0" borderId="56" xfId="0" applyNumberFormat="1" applyFont="1" applyBorder="1" applyAlignment="1">
      <alignment wrapText="1"/>
    </xf>
    <xf numFmtId="189" fontId="16" fillId="0" borderId="44" xfId="0" applyNumberFormat="1" applyFont="1" applyBorder="1" applyAlignment="1">
      <alignment wrapText="1"/>
    </xf>
    <xf numFmtId="189" fontId="16" fillId="0" borderId="41" xfId="0" applyNumberFormat="1" applyFont="1" applyBorder="1" applyAlignment="1">
      <alignment wrapText="1"/>
    </xf>
    <xf numFmtId="189" fontId="16" fillId="0" borderId="5" xfId="0" applyNumberFormat="1" applyFont="1" applyBorder="1" applyAlignment="1">
      <alignment wrapText="1"/>
    </xf>
    <xf numFmtId="189" fontId="16" fillId="0" borderId="57" xfId="0" applyNumberFormat="1" applyFont="1" applyBorder="1" applyAlignment="1">
      <alignment wrapText="1"/>
    </xf>
    <xf numFmtId="189" fontId="19" fillId="0" borderId="57" xfId="0" applyNumberFormat="1" applyFont="1" applyBorder="1" applyAlignment="1">
      <alignment wrapText="1"/>
    </xf>
    <xf numFmtId="4" fontId="16" fillId="0" borderId="47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179" fontId="19" fillId="0" borderId="1" xfId="0" applyNumberFormat="1" applyFont="1" applyBorder="1" applyAlignment="1">
      <alignment horizontal="right"/>
    </xf>
    <xf numFmtId="0" fontId="19" fillId="0" borderId="58" xfId="0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horizontal="right"/>
    </xf>
    <xf numFmtId="179" fontId="16" fillId="0" borderId="1" xfId="0" applyNumberFormat="1" applyFont="1" applyBorder="1" applyAlignment="1">
      <alignment horizontal="right"/>
    </xf>
    <xf numFmtId="4" fontId="21" fillId="0" borderId="1" xfId="0" applyNumberFormat="1" applyFont="1" applyBorder="1" applyAlignment="1">
      <alignment horizontal="right" wrapText="1"/>
    </xf>
    <xf numFmtId="4" fontId="21" fillId="0" borderId="1" xfId="0" applyNumberFormat="1" applyFont="1" applyBorder="1" applyAlignment="1">
      <alignment horizontal="right"/>
    </xf>
    <xf numFmtId="189" fontId="21" fillId="0" borderId="1" xfId="0" applyNumberFormat="1" applyFont="1" applyBorder="1" applyAlignment="1">
      <alignment horizontal="right"/>
    </xf>
    <xf numFmtId="4" fontId="16" fillId="0" borderId="50" xfId="0" applyNumberFormat="1" applyFont="1" applyBorder="1" applyAlignment="1">
      <alignment horizontal="right"/>
    </xf>
    <xf numFmtId="189" fontId="16" fillId="0" borderId="27" xfId="0" applyNumberFormat="1" applyFont="1" applyBorder="1" applyAlignment="1">
      <alignment horizontal="right" wrapText="1"/>
    </xf>
    <xf numFmtId="4" fontId="22" fillId="0" borderId="47" xfId="0" applyNumberFormat="1" applyFont="1" applyFill="1" applyBorder="1" applyAlignment="1" applyProtection="1">
      <alignment horizontal="right" wrapText="1"/>
      <protection hidden="1"/>
    </xf>
    <xf numFmtId="4" fontId="22" fillId="0" borderId="47" xfId="0" applyNumberFormat="1" applyFont="1" applyBorder="1" applyAlignment="1">
      <alignment horizontal="right"/>
    </xf>
    <xf numFmtId="189" fontId="22" fillId="0" borderId="47" xfId="0" applyNumberFormat="1" applyFont="1" applyBorder="1" applyAlignment="1">
      <alignment horizontal="right"/>
    </xf>
    <xf numFmtId="189" fontId="16" fillId="0" borderId="38" xfId="0" applyNumberFormat="1" applyFont="1" applyBorder="1" applyAlignment="1">
      <alignment horizontal="right" wrapText="1"/>
    </xf>
    <xf numFmtId="189" fontId="16" fillId="0" borderId="32" xfId="0" applyNumberFormat="1" applyFont="1" applyBorder="1" applyAlignment="1">
      <alignment horizontal="right" wrapText="1"/>
    </xf>
    <xf numFmtId="4" fontId="22" fillId="0" borderId="9" xfId="0" applyNumberFormat="1" applyFont="1" applyFill="1" applyBorder="1" applyAlignment="1" applyProtection="1">
      <alignment horizontal="right" wrapText="1"/>
      <protection hidden="1"/>
    </xf>
    <xf numFmtId="4" fontId="22" fillId="0" borderId="1" xfId="0" applyNumberFormat="1" applyFont="1" applyBorder="1" applyAlignment="1">
      <alignment horizontal="right"/>
    </xf>
    <xf numFmtId="189" fontId="22" fillId="0" borderId="1" xfId="0" applyNumberFormat="1" applyFont="1" applyBorder="1" applyAlignment="1">
      <alignment horizontal="right"/>
    </xf>
    <xf numFmtId="189" fontId="16" fillId="0" borderId="35" xfId="0" applyNumberFormat="1" applyFont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 wrapText="1"/>
    </xf>
    <xf numFmtId="189" fontId="19" fillId="0" borderId="32" xfId="0" applyNumberFormat="1" applyFont="1" applyBorder="1" applyAlignment="1">
      <alignment horizontal="right" wrapText="1"/>
    </xf>
    <xf numFmtId="4" fontId="21" fillId="0" borderId="9" xfId="0" applyNumberFormat="1" applyFont="1" applyFill="1" applyBorder="1" applyAlignment="1" applyProtection="1">
      <alignment horizontal="right" wrapText="1"/>
      <protection hidden="1"/>
    </xf>
    <xf numFmtId="189" fontId="19" fillId="0" borderId="35" xfId="0" applyNumberFormat="1" applyFont="1" applyBorder="1" applyAlignment="1">
      <alignment horizontal="right" wrapText="1"/>
    </xf>
    <xf numFmtId="179" fontId="2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189" fontId="16" fillId="0" borderId="28" xfId="0" applyNumberFormat="1" applyFont="1" applyBorder="1" applyAlignment="1">
      <alignment horizontal="right" wrapText="1"/>
    </xf>
    <xf numFmtId="4" fontId="16" fillId="0" borderId="49" xfId="0" applyNumberFormat="1" applyFont="1" applyBorder="1" applyAlignment="1">
      <alignment horizontal="right"/>
    </xf>
    <xf numFmtId="189" fontId="22" fillId="0" borderId="50" xfId="0" applyNumberFormat="1" applyFont="1" applyBorder="1" applyAlignment="1">
      <alignment horizontal="right"/>
    </xf>
    <xf numFmtId="189" fontId="16" fillId="0" borderId="34" xfId="0" applyNumberFormat="1" applyFont="1" applyBorder="1" applyAlignment="1">
      <alignment horizontal="right" wrapText="1"/>
    </xf>
    <xf numFmtId="189" fontId="19" fillId="0" borderId="30" xfId="0" applyNumberFormat="1" applyFont="1" applyBorder="1" applyAlignment="1">
      <alignment wrapText="1"/>
    </xf>
    <xf numFmtId="189" fontId="19" fillId="0" borderId="54" xfId="0" applyNumberFormat="1" applyFont="1" applyBorder="1" applyAlignment="1">
      <alignment wrapText="1"/>
    </xf>
    <xf numFmtId="189" fontId="19" fillId="0" borderId="0" xfId="0" applyNumberFormat="1" applyFont="1" applyBorder="1" applyAlignment="1">
      <alignment wrapText="1"/>
    </xf>
    <xf numFmtId="189" fontId="16" fillId="0" borderId="36" xfId="0" applyNumberFormat="1" applyFont="1" applyBorder="1" applyAlignment="1">
      <alignment wrapText="1"/>
    </xf>
    <xf numFmtId="4" fontId="0" fillId="0" borderId="27" xfId="0" applyNumberFormat="1" applyFont="1" applyBorder="1" applyAlignment="1">
      <alignment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top" wrapText="1"/>
    </xf>
    <xf numFmtId="0" fontId="20" fillId="0" borderId="5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9" fillId="0" borderId="4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36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/>
      <protection/>
    </xf>
    <xf numFmtId="0" fontId="1" fillId="0" borderId="1" xfId="0" applyFont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0"/>
  <sheetViews>
    <sheetView tabSelected="1" view="pageBreakPreview" zoomScale="75" zoomScaleNormal="50" zoomScaleSheetLayoutView="75" workbookViewId="0" topLeftCell="A94">
      <pane xSplit="2" topLeftCell="E1" activePane="topRight" state="frozen"/>
      <selection pane="topLeft" activeCell="A1" sqref="A1"/>
      <selection pane="topRight" activeCell="H3" sqref="H3"/>
    </sheetView>
  </sheetViews>
  <sheetFormatPr defaultColWidth="9.00390625" defaultRowHeight="12.75"/>
  <cols>
    <col min="1" max="1" width="14.125" style="0" customWidth="1"/>
    <col min="2" max="2" width="49.25390625" style="0" customWidth="1"/>
    <col min="3" max="3" width="21.75390625" style="0" customWidth="1"/>
    <col min="4" max="4" width="20.75390625" style="0" customWidth="1"/>
    <col min="5" max="5" width="20.875" style="0" customWidth="1"/>
    <col min="6" max="6" width="11.75390625" style="0" customWidth="1"/>
    <col min="7" max="7" width="13.125" style="0" customWidth="1"/>
    <col min="8" max="8" width="19.25390625" style="0" customWidth="1"/>
    <col min="9" max="9" width="19.625" style="0" customWidth="1"/>
    <col min="10" max="10" width="19.875" style="0" customWidth="1"/>
    <col min="11" max="11" width="11.00390625" style="0" customWidth="1"/>
    <col min="12" max="12" width="8.75390625" style="0" customWidth="1"/>
    <col min="13" max="13" width="13.875" style="0" bestFit="1" customWidth="1"/>
  </cols>
  <sheetData>
    <row r="1" ht="30" customHeight="1">
      <c r="J1" s="66" t="s">
        <v>127</v>
      </c>
    </row>
    <row r="2" ht="27.75" customHeight="1">
      <c r="J2" s="66" t="s">
        <v>150</v>
      </c>
    </row>
    <row r="3" spans="3:11" ht="28.5" customHeight="1">
      <c r="C3" s="70"/>
      <c r="I3" s="66"/>
      <c r="J3" s="66" t="s">
        <v>168</v>
      </c>
      <c r="K3" s="51"/>
    </row>
    <row r="4" ht="12.75">
      <c r="K4" s="51"/>
    </row>
    <row r="5" spans="2:11" ht="20.25">
      <c r="B5" s="232" t="s">
        <v>58</v>
      </c>
      <c r="C5" s="232"/>
      <c r="D5" s="232"/>
      <c r="E5" s="232"/>
      <c r="F5" s="232"/>
      <c r="G5" s="232"/>
      <c r="H5" s="232"/>
      <c r="I5" s="232"/>
      <c r="J5" s="232"/>
      <c r="K5" s="232"/>
    </row>
    <row r="6" spans="2:11" ht="28.5" customHeight="1">
      <c r="B6" s="232" t="s">
        <v>159</v>
      </c>
      <c r="C6" s="232"/>
      <c r="D6" s="232"/>
      <c r="E6" s="232"/>
      <c r="F6" s="232"/>
      <c r="G6" s="232"/>
      <c r="H6" s="232"/>
      <c r="I6" s="232"/>
      <c r="J6" s="232"/>
      <c r="K6" s="232"/>
    </row>
    <row r="7" spans="9:11" ht="16.5" customHeight="1" thickBot="1">
      <c r="I7" s="70"/>
      <c r="K7" s="67" t="s">
        <v>50</v>
      </c>
    </row>
    <row r="8" spans="1:12" ht="36.75" customHeight="1" thickBot="1">
      <c r="A8" s="242" t="s">
        <v>68</v>
      </c>
      <c r="B8" s="233" t="s">
        <v>0</v>
      </c>
      <c r="C8" s="238" t="s">
        <v>1</v>
      </c>
      <c r="D8" s="245"/>
      <c r="E8" s="245"/>
      <c r="F8" s="245"/>
      <c r="G8" s="246"/>
      <c r="H8" s="238" t="s">
        <v>2</v>
      </c>
      <c r="I8" s="236"/>
      <c r="J8" s="236"/>
      <c r="K8" s="236"/>
      <c r="L8" s="237"/>
    </row>
    <row r="9" spans="1:12" ht="39.75" customHeight="1" thickBot="1">
      <c r="A9" s="243"/>
      <c r="B9" s="234"/>
      <c r="C9" s="239" t="s">
        <v>163</v>
      </c>
      <c r="D9" s="241" t="s">
        <v>160</v>
      </c>
      <c r="E9" s="241" t="s">
        <v>161</v>
      </c>
      <c r="F9" s="236" t="s">
        <v>69</v>
      </c>
      <c r="G9" s="237"/>
      <c r="H9" s="239" t="s">
        <v>163</v>
      </c>
      <c r="I9" s="241" t="s">
        <v>129</v>
      </c>
      <c r="J9" s="241" t="s">
        <v>161</v>
      </c>
      <c r="K9" s="236" t="s">
        <v>69</v>
      </c>
      <c r="L9" s="237"/>
    </row>
    <row r="10" spans="1:12" ht="93.75" customHeight="1" thickBot="1">
      <c r="A10" s="244"/>
      <c r="B10" s="235"/>
      <c r="C10" s="240"/>
      <c r="D10" s="240"/>
      <c r="E10" s="240"/>
      <c r="F10" s="73" t="s">
        <v>152</v>
      </c>
      <c r="G10" s="74" t="s">
        <v>162</v>
      </c>
      <c r="H10" s="240"/>
      <c r="I10" s="240"/>
      <c r="J10" s="240"/>
      <c r="K10" s="73" t="s">
        <v>164</v>
      </c>
      <c r="L10" s="74" t="s">
        <v>130</v>
      </c>
    </row>
    <row r="11" spans="1:12" ht="27" customHeight="1" thickBot="1">
      <c r="A11" s="75"/>
      <c r="B11" s="228" t="s">
        <v>4</v>
      </c>
      <c r="C11" s="228"/>
      <c r="D11" s="228"/>
      <c r="E11" s="228"/>
      <c r="F11" s="228"/>
      <c r="G11" s="228"/>
      <c r="H11" s="228"/>
      <c r="I11" s="228"/>
      <c r="J11" s="228"/>
      <c r="K11" s="228"/>
      <c r="L11" s="76"/>
    </row>
    <row r="12" spans="1:12" ht="33.75" customHeight="1" thickBot="1">
      <c r="A12" s="77">
        <v>10000000</v>
      </c>
      <c r="B12" s="154" t="s">
        <v>70</v>
      </c>
      <c r="C12" s="118">
        <f>C13+C16+C19+C21+C23+2.3</f>
        <v>73399132.01</v>
      </c>
      <c r="D12" s="78">
        <f>D13+D21+D23+D31</f>
        <v>69324010</v>
      </c>
      <c r="E12" s="78">
        <f>E13+E21+E23+E31</f>
        <v>90390215.22999997</v>
      </c>
      <c r="F12" s="79">
        <f>E12/C12*100</f>
        <v>123.14888848778904</v>
      </c>
      <c r="G12" s="167">
        <f>E12/D12*100</f>
        <v>130.38803616524777</v>
      </c>
      <c r="H12" s="78">
        <f>H13+H16+H19+H21+H23+H31</f>
        <v>5394556.07</v>
      </c>
      <c r="I12" s="78">
        <f>I23+I31</f>
        <v>0</v>
      </c>
      <c r="J12" s="78">
        <f>J23+J31</f>
        <v>29848.629999999997</v>
      </c>
      <c r="K12" s="178">
        <f>J12/H12*100</f>
        <v>0.5533102189074104</v>
      </c>
      <c r="L12" s="79"/>
    </row>
    <row r="13" spans="1:12" ht="54" customHeight="1" thickBot="1">
      <c r="A13" s="77">
        <v>11000000</v>
      </c>
      <c r="B13" s="154" t="s">
        <v>71</v>
      </c>
      <c r="C13" s="118">
        <f>C14+C15</f>
        <v>66674645.42</v>
      </c>
      <c r="D13" s="78">
        <f>D14+D15</f>
        <v>53588900</v>
      </c>
      <c r="E13" s="78">
        <f>E14+E15</f>
        <v>71622842.14999999</v>
      </c>
      <c r="F13" s="79">
        <f>E13/C13*100</f>
        <v>107.4214068913754</v>
      </c>
      <c r="G13" s="167">
        <f>E13/D13*100</f>
        <v>133.6523835159893</v>
      </c>
      <c r="H13" s="78"/>
      <c r="I13" s="78"/>
      <c r="J13" s="78"/>
      <c r="K13" s="135"/>
      <c r="L13" s="80"/>
    </row>
    <row r="14" spans="1:12" ht="40.5" customHeight="1">
      <c r="A14" s="81">
        <v>11010000</v>
      </c>
      <c r="B14" s="155" t="s">
        <v>166</v>
      </c>
      <c r="C14" s="89">
        <v>66544841.04</v>
      </c>
      <c r="D14" s="83">
        <v>53588900</v>
      </c>
      <c r="E14" s="82">
        <v>71450522.88</v>
      </c>
      <c r="F14" s="91">
        <f>E14/C14*100</f>
        <v>107.37199422724774</v>
      </c>
      <c r="G14" s="168">
        <f>E14/D14*100</f>
        <v>133.33082574936225</v>
      </c>
      <c r="H14" s="83"/>
      <c r="I14" s="83"/>
      <c r="J14" s="83"/>
      <c r="K14" s="179"/>
      <c r="L14" s="86"/>
    </row>
    <row r="15" spans="1:12" ht="51.75" customHeight="1" thickBot="1">
      <c r="A15" s="87">
        <v>11020000</v>
      </c>
      <c r="B15" s="156" t="s">
        <v>54</v>
      </c>
      <c r="C15" s="89">
        <v>129804.38</v>
      </c>
      <c r="D15" s="82">
        <v>0</v>
      </c>
      <c r="E15" s="82">
        <v>172319.27</v>
      </c>
      <c r="F15" s="126">
        <f>E15/C15*100</f>
        <v>132.753047316277</v>
      </c>
      <c r="G15" s="166">
        <v>0</v>
      </c>
      <c r="H15" s="82"/>
      <c r="I15" s="82"/>
      <c r="J15" s="82"/>
      <c r="K15" s="180"/>
      <c r="L15" s="149"/>
    </row>
    <row r="16" spans="1:12" ht="27.75" customHeight="1" thickBot="1">
      <c r="A16" s="77">
        <v>12000000</v>
      </c>
      <c r="B16" s="154" t="s">
        <v>143</v>
      </c>
      <c r="C16" s="118"/>
      <c r="D16" s="78"/>
      <c r="E16" s="78"/>
      <c r="F16" s="79"/>
      <c r="G16" s="167"/>
      <c r="H16" s="78">
        <f>H17+H18</f>
        <v>55646.66</v>
      </c>
      <c r="I16" s="78"/>
      <c r="J16" s="78"/>
      <c r="K16" s="178"/>
      <c r="L16" s="79"/>
    </row>
    <row r="17" spans="1:12" ht="36.75" customHeight="1">
      <c r="A17" s="81">
        <v>12020000</v>
      </c>
      <c r="B17" s="155" t="s">
        <v>144</v>
      </c>
      <c r="C17" s="85"/>
      <c r="D17" s="83"/>
      <c r="E17" s="83"/>
      <c r="F17" s="84"/>
      <c r="G17" s="169"/>
      <c r="H17" s="83">
        <v>42.94</v>
      </c>
      <c r="I17" s="83"/>
      <c r="J17" s="83"/>
      <c r="K17" s="181"/>
      <c r="L17" s="84"/>
    </row>
    <row r="18" spans="1:12" ht="48" customHeight="1" thickBot="1">
      <c r="A18" s="87">
        <v>12030000</v>
      </c>
      <c r="B18" s="156" t="s">
        <v>145</v>
      </c>
      <c r="C18" s="89"/>
      <c r="D18" s="82"/>
      <c r="E18" s="82"/>
      <c r="F18" s="149"/>
      <c r="G18" s="170"/>
      <c r="H18" s="82">
        <v>55603.72</v>
      </c>
      <c r="I18" s="82"/>
      <c r="J18" s="82"/>
      <c r="K18" s="180"/>
      <c r="L18" s="149"/>
    </row>
    <row r="19" spans="1:12" ht="41.25" customHeight="1" thickBot="1">
      <c r="A19" s="77">
        <v>13000000</v>
      </c>
      <c r="B19" s="154" t="s">
        <v>146</v>
      </c>
      <c r="C19" s="118">
        <f>C20</f>
        <v>6192970.9</v>
      </c>
      <c r="D19" s="78"/>
      <c r="E19" s="78"/>
      <c r="F19" s="79"/>
      <c r="G19" s="167"/>
      <c r="H19" s="78"/>
      <c r="I19" s="78"/>
      <c r="J19" s="78"/>
      <c r="K19" s="178"/>
      <c r="L19" s="79"/>
    </row>
    <row r="20" spans="1:12" ht="27.75" customHeight="1" thickBot="1">
      <c r="A20" s="119">
        <v>13050000</v>
      </c>
      <c r="B20" s="162" t="s">
        <v>135</v>
      </c>
      <c r="C20" s="121">
        <v>6192970.9</v>
      </c>
      <c r="D20" s="120"/>
      <c r="E20" s="120"/>
      <c r="F20" s="90"/>
      <c r="G20" s="171"/>
      <c r="H20" s="120"/>
      <c r="I20" s="120"/>
      <c r="J20" s="120"/>
      <c r="K20" s="150"/>
      <c r="L20" s="90"/>
    </row>
    <row r="21" spans="1:12" ht="37.5" customHeight="1" thickBot="1">
      <c r="A21" s="77">
        <v>14000000</v>
      </c>
      <c r="B21" s="154" t="s">
        <v>131</v>
      </c>
      <c r="C21" s="118"/>
      <c r="D21" s="78">
        <f>D22</f>
        <v>5450000</v>
      </c>
      <c r="E21" s="78">
        <f>E22</f>
        <v>6832373.91</v>
      </c>
      <c r="F21" s="79"/>
      <c r="G21" s="167">
        <f aca="true" t="shared" si="0" ref="G21:G28">E21/D21*100</f>
        <v>125.36465889908257</v>
      </c>
      <c r="H21" s="78"/>
      <c r="I21" s="78"/>
      <c r="J21" s="78"/>
      <c r="K21" s="178"/>
      <c r="L21" s="79"/>
    </row>
    <row r="22" spans="1:12" ht="72.75" customHeight="1" thickBot="1">
      <c r="A22" s="106">
        <v>14040000</v>
      </c>
      <c r="B22" s="158" t="s">
        <v>132</v>
      </c>
      <c r="C22" s="125"/>
      <c r="D22" s="123">
        <v>5450000</v>
      </c>
      <c r="E22" s="123">
        <v>6832373.91</v>
      </c>
      <c r="F22" s="79"/>
      <c r="G22" s="127">
        <f t="shared" si="0"/>
        <v>125.36465889908257</v>
      </c>
      <c r="H22" s="123"/>
      <c r="I22" s="123"/>
      <c r="J22" s="123"/>
      <c r="K22" s="177"/>
      <c r="L22" s="124"/>
    </row>
    <row r="23" spans="1:12" ht="25.5" customHeight="1" thickBot="1">
      <c r="A23" s="77">
        <v>18000000</v>
      </c>
      <c r="B23" s="154" t="s">
        <v>72</v>
      </c>
      <c r="C23" s="118">
        <f>C28+C29+C30</f>
        <v>531513.39</v>
      </c>
      <c r="D23" s="78">
        <f>D24+D28+D29+D30</f>
        <v>10216810</v>
      </c>
      <c r="E23" s="78">
        <f>E24+E28+E29+E30</f>
        <v>11863608.349999998</v>
      </c>
      <c r="F23" s="79">
        <f>E23/C23*100</f>
        <v>2232.043175807856</v>
      </c>
      <c r="G23" s="167">
        <f t="shared" si="0"/>
        <v>116.1185179131255</v>
      </c>
      <c r="H23" s="78">
        <f>H25+H29+H30</f>
        <v>5159935.38</v>
      </c>
      <c r="I23" s="78">
        <f>SUM(I24:I30)</f>
        <v>0</v>
      </c>
      <c r="J23" s="78">
        <f>SUM(J24:J30)</f>
        <v>-6261.86</v>
      </c>
      <c r="K23" s="135">
        <f>J23/H23*100</f>
        <v>-0.12135539573365742</v>
      </c>
      <c r="L23" s="80"/>
    </row>
    <row r="24" spans="1:12" ht="32.25" customHeight="1">
      <c r="A24" s="81">
        <v>18010000</v>
      </c>
      <c r="B24" s="155" t="s">
        <v>133</v>
      </c>
      <c r="C24" s="129"/>
      <c r="D24" s="164">
        <f>D25+D26+D27</f>
        <v>6177200</v>
      </c>
      <c r="E24" s="164">
        <f>E25+E26+E27</f>
        <v>6393044.529999999</v>
      </c>
      <c r="F24" s="84"/>
      <c r="G24" s="169">
        <f t="shared" si="0"/>
        <v>103.4942130738846</v>
      </c>
      <c r="H24" s="95"/>
      <c r="I24" s="92"/>
      <c r="J24" s="92"/>
      <c r="K24" s="136"/>
      <c r="L24" s="94"/>
    </row>
    <row r="25" spans="1:12" ht="32.25" customHeight="1">
      <c r="A25" s="128"/>
      <c r="B25" s="128" t="s">
        <v>134</v>
      </c>
      <c r="C25" s="85"/>
      <c r="D25" s="98">
        <v>10300</v>
      </c>
      <c r="E25" s="98">
        <v>105584.68</v>
      </c>
      <c r="F25" s="97">
        <f>E25/H25*100</f>
        <v>1537.2014506531868</v>
      </c>
      <c r="G25" s="165">
        <f t="shared" si="0"/>
        <v>1025.0939805825242</v>
      </c>
      <c r="H25" s="83">
        <v>6868.63</v>
      </c>
      <c r="I25" s="83"/>
      <c r="J25" s="83"/>
      <c r="K25" s="131"/>
      <c r="L25" s="97"/>
    </row>
    <row r="26" spans="1:12" ht="28.5" customHeight="1">
      <c r="A26" s="113"/>
      <c r="B26" s="113" t="s">
        <v>135</v>
      </c>
      <c r="C26" s="85"/>
      <c r="D26" s="98">
        <v>6041900</v>
      </c>
      <c r="E26" s="98">
        <v>6016626.56</v>
      </c>
      <c r="F26" s="97">
        <f>E26/C20*100</f>
        <v>97.15250817664909</v>
      </c>
      <c r="G26" s="165">
        <f t="shared" si="0"/>
        <v>99.58169714824805</v>
      </c>
      <c r="H26" s="163"/>
      <c r="I26" s="83"/>
      <c r="J26" s="83"/>
      <c r="K26" s="131"/>
      <c r="L26" s="97"/>
    </row>
    <row r="27" spans="1:12" ht="27" customHeight="1">
      <c r="A27" s="113"/>
      <c r="B27" s="113" t="s">
        <v>136</v>
      </c>
      <c r="C27" s="85"/>
      <c r="D27" s="98">
        <v>125000</v>
      </c>
      <c r="E27" s="98">
        <v>270833.29</v>
      </c>
      <c r="F27" s="97"/>
      <c r="G27" s="165">
        <f t="shared" si="0"/>
        <v>216.666632</v>
      </c>
      <c r="H27" s="163"/>
      <c r="I27" s="83"/>
      <c r="J27" s="83"/>
      <c r="K27" s="131"/>
      <c r="L27" s="97"/>
    </row>
    <row r="28" spans="1:12" ht="27.75" customHeight="1">
      <c r="A28" s="113">
        <v>18030000</v>
      </c>
      <c r="B28" s="113" t="s">
        <v>137</v>
      </c>
      <c r="C28" s="85">
        <v>544.26</v>
      </c>
      <c r="D28" s="98">
        <v>500</v>
      </c>
      <c r="E28" s="98">
        <v>888.13</v>
      </c>
      <c r="F28" s="97">
        <f>E28/C28*100</f>
        <v>163.18120016168743</v>
      </c>
      <c r="G28" s="165">
        <f t="shared" si="0"/>
        <v>177.626</v>
      </c>
      <c r="H28" s="163"/>
      <c r="I28" s="83"/>
      <c r="J28" s="83"/>
      <c r="K28" s="131"/>
      <c r="L28" s="97"/>
    </row>
    <row r="29" spans="1:12" ht="61.5" customHeight="1">
      <c r="A29" s="113">
        <v>18040000</v>
      </c>
      <c r="B29" s="128" t="s">
        <v>138</v>
      </c>
      <c r="C29" s="85">
        <v>530969.13</v>
      </c>
      <c r="D29" s="98"/>
      <c r="E29" s="98">
        <v>-51349.49</v>
      </c>
      <c r="F29" s="97"/>
      <c r="G29" s="165"/>
      <c r="H29" s="83">
        <v>75047</v>
      </c>
      <c r="I29" s="83"/>
      <c r="J29" s="83">
        <v>-6261.86</v>
      </c>
      <c r="K29" s="131"/>
      <c r="L29" s="97"/>
    </row>
    <row r="30" spans="1:12" ht="27.75" customHeight="1" thickBot="1">
      <c r="A30" s="113">
        <v>18050000</v>
      </c>
      <c r="B30" s="87" t="s">
        <v>124</v>
      </c>
      <c r="C30" s="121"/>
      <c r="D30" s="82">
        <v>4039110</v>
      </c>
      <c r="E30" s="82">
        <v>5521025.18</v>
      </c>
      <c r="F30" s="126">
        <f>E30/H30*100</f>
        <v>108.72398005147576</v>
      </c>
      <c r="G30" s="166">
        <f>E30/D30*100</f>
        <v>136.68915132293995</v>
      </c>
      <c r="H30" s="120">
        <v>5078019.75</v>
      </c>
      <c r="I30" s="120"/>
      <c r="J30" s="120"/>
      <c r="K30" s="132"/>
      <c r="L30" s="126"/>
    </row>
    <row r="31" spans="1:12" ht="27" customHeight="1" thickBot="1">
      <c r="A31" s="77">
        <v>19000000</v>
      </c>
      <c r="B31" s="77" t="s">
        <v>73</v>
      </c>
      <c r="C31" s="118"/>
      <c r="D31" s="78">
        <f>D32+D33</f>
        <v>68300</v>
      </c>
      <c r="E31" s="78">
        <f>E32+E33</f>
        <v>71390.82</v>
      </c>
      <c r="F31" s="79"/>
      <c r="G31" s="167">
        <f>E32/D32*100</f>
        <v>104.52535871156662</v>
      </c>
      <c r="H31" s="78">
        <f>H32+H33</f>
        <v>178974.03</v>
      </c>
      <c r="I31" s="78">
        <v>0</v>
      </c>
      <c r="J31" s="78">
        <f>J32+J33</f>
        <v>36110.49</v>
      </c>
      <c r="K31" s="178">
        <f>J31/H31*100</f>
        <v>20.17638536719545</v>
      </c>
      <c r="L31" s="79"/>
    </row>
    <row r="32" spans="1:12" ht="24" customHeight="1">
      <c r="A32" s="81">
        <v>19010000</v>
      </c>
      <c r="B32" s="155" t="s">
        <v>74</v>
      </c>
      <c r="C32" s="85"/>
      <c r="D32" s="83">
        <v>68300</v>
      </c>
      <c r="E32" s="92">
        <v>71390.82</v>
      </c>
      <c r="F32" s="94">
        <f>E32/H32*100</f>
        <v>88.14805641262646</v>
      </c>
      <c r="G32" s="93">
        <f>E32/D32*100</f>
        <v>104.52535871156662</v>
      </c>
      <c r="H32" s="92">
        <v>80989.67</v>
      </c>
      <c r="I32" s="83"/>
      <c r="J32" s="83"/>
      <c r="K32" s="136">
        <f>J32/H32*100</f>
        <v>0</v>
      </c>
      <c r="L32" s="94"/>
    </row>
    <row r="33" spans="1:12" ht="36" customHeight="1" thickBot="1">
      <c r="A33" s="87">
        <v>19050000</v>
      </c>
      <c r="B33" s="156" t="s">
        <v>75</v>
      </c>
      <c r="C33" s="89"/>
      <c r="D33" s="82"/>
      <c r="E33" s="101"/>
      <c r="F33" s="88"/>
      <c r="G33" s="172"/>
      <c r="H33" s="101">
        <v>97984.36</v>
      </c>
      <c r="I33" s="82"/>
      <c r="J33" s="82">
        <v>36110.49</v>
      </c>
      <c r="K33" s="137">
        <f>J33/H33*100</f>
        <v>36.853320264580994</v>
      </c>
      <c r="L33" s="103"/>
    </row>
    <row r="34" spans="1:12" ht="27.75" customHeight="1" thickBot="1">
      <c r="A34" s="104">
        <v>20000000</v>
      </c>
      <c r="B34" s="154" t="s">
        <v>76</v>
      </c>
      <c r="C34" s="118">
        <f>C35+C38+C42+C43</f>
        <v>415410.25</v>
      </c>
      <c r="D34" s="78">
        <f>D35+D38+D42+D43</f>
        <v>141990</v>
      </c>
      <c r="E34" s="105">
        <f>E35+E38+E42+E43</f>
        <v>985439.2</v>
      </c>
      <c r="F34" s="100">
        <f aca="true" t="shared" si="1" ref="F34:F42">E34/C34*100</f>
        <v>237.2207233692476</v>
      </c>
      <c r="G34" s="173">
        <f aca="true" t="shared" si="2" ref="G34:G42">E34/D34*100</f>
        <v>694.0201422635397</v>
      </c>
      <c r="H34" s="105">
        <f>H35+H38+H42+H43</f>
        <v>4777009.36</v>
      </c>
      <c r="I34" s="78">
        <f>I35+I38+I42+I43</f>
        <v>12725206.65</v>
      </c>
      <c r="J34" s="78">
        <f>J35+J38+J42+J43</f>
        <v>10210546.379999999</v>
      </c>
      <c r="K34" s="182">
        <f>J34/H34*100</f>
        <v>213.74348699203716</v>
      </c>
      <c r="L34" s="100">
        <f>J34/I34*100</f>
        <v>80.23874708549428</v>
      </c>
    </row>
    <row r="35" spans="1:12" ht="39" customHeight="1" thickBot="1">
      <c r="A35" s="77">
        <v>21000000</v>
      </c>
      <c r="B35" s="154" t="s">
        <v>77</v>
      </c>
      <c r="C35" s="118">
        <f>C36+C37</f>
        <v>7054.86</v>
      </c>
      <c r="D35" s="78">
        <f>D36+D37</f>
        <v>6570</v>
      </c>
      <c r="E35" s="78">
        <f>E36+E37</f>
        <v>10570.69</v>
      </c>
      <c r="F35" s="79">
        <f t="shared" si="1"/>
        <v>149.83557434165954</v>
      </c>
      <c r="G35" s="167">
        <f t="shared" si="2"/>
        <v>160.89330289193305</v>
      </c>
      <c r="H35" s="78"/>
      <c r="I35" s="78"/>
      <c r="J35" s="78"/>
      <c r="K35" s="178"/>
      <c r="L35" s="79"/>
    </row>
    <row r="36" spans="1:14" ht="126.75" thickBot="1">
      <c r="A36" s="106">
        <v>21080900</v>
      </c>
      <c r="B36" s="159" t="s">
        <v>154</v>
      </c>
      <c r="C36" s="151">
        <v>245</v>
      </c>
      <c r="D36" s="107"/>
      <c r="E36" s="107"/>
      <c r="F36" s="108"/>
      <c r="G36" s="102"/>
      <c r="H36" s="107"/>
      <c r="I36" s="107"/>
      <c r="J36" s="107"/>
      <c r="K36" s="183"/>
      <c r="L36" s="108"/>
      <c r="M36" s="64"/>
      <c r="N36" s="64"/>
    </row>
    <row r="37" spans="1:14" ht="40.5" customHeight="1" thickBot="1">
      <c r="A37" s="109">
        <v>21081100</v>
      </c>
      <c r="B37" s="160" t="s">
        <v>88</v>
      </c>
      <c r="C37" s="151">
        <v>6809.86</v>
      </c>
      <c r="D37" s="107">
        <v>6570</v>
      </c>
      <c r="E37" s="107">
        <v>10570.69</v>
      </c>
      <c r="F37" s="108">
        <f t="shared" si="1"/>
        <v>155.22624547347525</v>
      </c>
      <c r="G37" s="174">
        <f t="shared" si="2"/>
        <v>160.89330289193305</v>
      </c>
      <c r="H37" s="107"/>
      <c r="I37" s="107"/>
      <c r="J37" s="107"/>
      <c r="K37" s="183"/>
      <c r="L37" s="108"/>
      <c r="M37" s="64"/>
      <c r="N37" s="64"/>
    </row>
    <row r="38" spans="1:20" ht="69.75" customHeight="1" thickBot="1">
      <c r="A38" s="77">
        <v>22000000</v>
      </c>
      <c r="B38" s="157" t="s">
        <v>78</v>
      </c>
      <c r="C38" s="134">
        <f>C39+C41</f>
        <v>27335.05</v>
      </c>
      <c r="D38" s="99">
        <f>D39+D41+D40</f>
        <v>34700</v>
      </c>
      <c r="E38" s="99">
        <f>E39+E41+E40</f>
        <v>824299.97</v>
      </c>
      <c r="F38" s="80">
        <f t="shared" si="1"/>
        <v>3015.542206800427</v>
      </c>
      <c r="G38" s="175">
        <f t="shared" si="2"/>
        <v>2375.5042363112393</v>
      </c>
      <c r="H38" s="99"/>
      <c r="I38" s="99"/>
      <c r="J38" s="99"/>
      <c r="K38" s="135"/>
      <c r="L38" s="80"/>
      <c r="M38" s="52"/>
      <c r="N38" s="52"/>
      <c r="O38" s="52"/>
      <c r="P38" s="52"/>
      <c r="Q38" s="52"/>
      <c r="R38" s="52"/>
      <c r="S38" s="52"/>
      <c r="T38" s="52"/>
    </row>
    <row r="39" spans="1:20" ht="39" customHeight="1">
      <c r="A39" s="81">
        <v>22012500</v>
      </c>
      <c r="B39" s="133" t="s">
        <v>139</v>
      </c>
      <c r="C39" s="122"/>
      <c r="D39" s="92">
        <v>0</v>
      </c>
      <c r="E39" s="92">
        <v>548620.53</v>
      </c>
      <c r="F39" s="94"/>
      <c r="G39" s="93"/>
      <c r="H39" s="92"/>
      <c r="I39" s="92"/>
      <c r="J39" s="92"/>
      <c r="K39" s="136"/>
      <c r="L39" s="94"/>
      <c r="M39" s="65"/>
      <c r="N39" s="65"/>
      <c r="O39" s="65"/>
      <c r="P39" s="65"/>
      <c r="Q39" s="65"/>
      <c r="R39" s="65"/>
      <c r="S39" s="52"/>
      <c r="T39" s="52"/>
    </row>
    <row r="40" spans="1:20" ht="81" customHeight="1">
      <c r="A40" s="119">
        <v>22080400</v>
      </c>
      <c r="B40" s="162" t="s">
        <v>156</v>
      </c>
      <c r="C40" s="121"/>
      <c r="D40" s="120">
        <v>0</v>
      </c>
      <c r="E40" s="120">
        <v>217899.44</v>
      </c>
      <c r="F40" s="216"/>
      <c r="G40" s="217"/>
      <c r="H40" s="120"/>
      <c r="I40" s="120"/>
      <c r="J40" s="120"/>
      <c r="K40" s="218"/>
      <c r="L40" s="216"/>
      <c r="M40" s="65"/>
      <c r="N40" s="65"/>
      <c r="O40" s="65"/>
      <c r="P40" s="65"/>
      <c r="Q40" s="65"/>
      <c r="R40" s="65"/>
      <c r="S40" s="52"/>
      <c r="T40" s="52"/>
    </row>
    <row r="41" spans="1:20" ht="25.5" customHeight="1" thickBot="1">
      <c r="A41" s="110">
        <v>22090000</v>
      </c>
      <c r="B41" s="110" t="s">
        <v>140</v>
      </c>
      <c r="C41" s="111">
        <v>27335.05</v>
      </c>
      <c r="D41" s="101">
        <v>34700</v>
      </c>
      <c r="E41" s="101">
        <v>57780</v>
      </c>
      <c r="F41" s="103">
        <f t="shared" si="1"/>
        <v>211.37696839771647</v>
      </c>
      <c r="G41" s="102">
        <f t="shared" si="2"/>
        <v>166.51296829971182</v>
      </c>
      <c r="H41" s="101"/>
      <c r="I41" s="101"/>
      <c r="J41" s="101"/>
      <c r="K41" s="138"/>
      <c r="L41" s="88"/>
      <c r="M41" s="52"/>
      <c r="N41" s="52"/>
      <c r="O41" s="52"/>
      <c r="P41" s="52"/>
      <c r="Q41" s="52"/>
      <c r="R41" s="52"/>
      <c r="S41" s="52"/>
      <c r="T41" s="52"/>
    </row>
    <row r="42" spans="1:20" ht="27.75" customHeight="1" thickBot="1">
      <c r="A42" s="77">
        <v>24000000</v>
      </c>
      <c r="B42" s="161" t="s">
        <v>79</v>
      </c>
      <c r="C42" s="115">
        <v>381020.34</v>
      </c>
      <c r="D42" s="105">
        <v>100720</v>
      </c>
      <c r="E42" s="105">
        <v>150568.54</v>
      </c>
      <c r="F42" s="100">
        <f t="shared" si="1"/>
        <v>39.517192179294156</v>
      </c>
      <c r="G42" s="173">
        <f t="shared" si="2"/>
        <v>149.49219618745036</v>
      </c>
      <c r="H42" s="105">
        <v>20994.49</v>
      </c>
      <c r="I42" s="105">
        <v>20000</v>
      </c>
      <c r="J42" s="105">
        <v>10887.78</v>
      </c>
      <c r="K42" s="182">
        <f>J42/H42*100</f>
        <v>51.860178551610446</v>
      </c>
      <c r="L42" s="100">
        <f>J42/I42*100</f>
        <v>54.438900000000004</v>
      </c>
      <c r="M42" s="52"/>
      <c r="N42" s="52"/>
      <c r="O42" s="52"/>
      <c r="P42" s="52"/>
      <c r="Q42" s="52"/>
      <c r="R42" s="52"/>
      <c r="S42" s="52"/>
      <c r="T42" s="52"/>
    </row>
    <row r="43" spans="1:20" ht="24" customHeight="1" thickBot="1">
      <c r="A43" s="77">
        <v>25000000</v>
      </c>
      <c r="B43" s="77" t="s">
        <v>81</v>
      </c>
      <c r="C43" s="118"/>
      <c r="D43" s="78">
        <v>0</v>
      </c>
      <c r="E43" s="78"/>
      <c r="F43" s="79"/>
      <c r="G43" s="167"/>
      <c r="H43" s="78">
        <v>4756014.87</v>
      </c>
      <c r="I43" s="78">
        <v>12705206.65</v>
      </c>
      <c r="J43" s="78">
        <v>10199658.6</v>
      </c>
      <c r="K43" s="178">
        <f>J43/H43*100</f>
        <v>214.45808894201375</v>
      </c>
      <c r="L43" s="79">
        <f>J43/I43*100</f>
        <v>80.27936011572075</v>
      </c>
      <c r="M43" s="52"/>
      <c r="N43" s="52"/>
      <c r="O43" s="52"/>
      <c r="P43" s="52"/>
      <c r="Q43" s="52"/>
      <c r="R43" s="52"/>
      <c r="S43" s="52"/>
      <c r="T43" s="52"/>
    </row>
    <row r="44" spans="1:12" ht="24" customHeight="1" thickBot="1">
      <c r="A44" s="104">
        <v>30000000</v>
      </c>
      <c r="B44" s="154" t="s">
        <v>80</v>
      </c>
      <c r="C44" s="118">
        <f>C45+C46+C47+C48</f>
        <v>0</v>
      </c>
      <c r="D44" s="78">
        <f aca="true" t="shared" si="3" ref="D44:J44">D45+D46+D47+D48</f>
        <v>0</v>
      </c>
      <c r="E44" s="78">
        <v>4530.91</v>
      </c>
      <c r="F44" s="79"/>
      <c r="G44" s="167"/>
      <c r="H44" s="78">
        <f t="shared" si="3"/>
        <v>128292.2</v>
      </c>
      <c r="I44" s="78">
        <f t="shared" si="3"/>
        <v>150000</v>
      </c>
      <c r="J44" s="78">
        <f t="shared" si="3"/>
        <v>163890.16</v>
      </c>
      <c r="K44" s="178">
        <f>J44/H44*100</f>
        <v>127.74756376459364</v>
      </c>
      <c r="L44" s="79">
        <f>J44/I44*100</f>
        <v>109.26010666666667</v>
      </c>
    </row>
    <row r="45" spans="1:17" ht="36.75" hidden="1" thickBot="1">
      <c r="A45" s="112">
        <v>31010200</v>
      </c>
      <c r="B45" s="155" t="s">
        <v>55</v>
      </c>
      <c r="C45" s="85"/>
      <c r="D45" s="83"/>
      <c r="E45" s="92"/>
      <c r="F45" s="103"/>
      <c r="G45" s="102"/>
      <c r="H45" s="92"/>
      <c r="I45" s="83"/>
      <c r="J45" s="92"/>
      <c r="K45" s="136"/>
      <c r="L45" s="94"/>
      <c r="M45" s="64"/>
      <c r="N45" s="64"/>
      <c r="O45" s="64"/>
      <c r="P45" s="64"/>
      <c r="Q45" s="64"/>
    </row>
    <row r="46" spans="1:17" ht="36" hidden="1">
      <c r="A46" s="113">
        <v>31020000</v>
      </c>
      <c r="B46" s="128" t="s">
        <v>56</v>
      </c>
      <c r="C46" s="116"/>
      <c r="D46" s="98"/>
      <c r="E46" s="98"/>
      <c r="F46" s="97"/>
      <c r="G46" s="165"/>
      <c r="H46" s="98"/>
      <c r="I46" s="98"/>
      <c r="J46" s="98"/>
      <c r="K46" s="131"/>
      <c r="L46" s="97"/>
      <c r="M46" s="64"/>
      <c r="N46" s="64"/>
      <c r="O46" s="64"/>
      <c r="P46" s="64"/>
      <c r="Q46" s="64"/>
    </row>
    <row r="47" spans="1:17" ht="36" customHeight="1">
      <c r="A47" s="113">
        <v>31030000</v>
      </c>
      <c r="B47" s="128" t="s">
        <v>53</v>
      </c>
      <c r="C47" s="152"/>
      <c r="D47" s="114"/>
      <c r="E47" s="114"/>
      <c r="F47" s="96"/>
      <c r="G47" s="176"/>
      <c r="H47" s="98">
        <v>107834</v>
      </c>
      <c r="I47" s="98">
        <v>50000</v>
      </c>
      <c r="J47" s="83">
        <v>69819</v>
      </c>
      <c r="K47" s="131">
        <f>J47/H47*100</f>
        <v>64.74674036018324</v>
      </c>
      <c r="L47" s="97">
        <f>J47/I47*100</f>
        <v>139.638</v>
      </c>
      <c r="M47" s="64"/>
      <c r="N47" s="64"/>
      <c r="O47" s="64"/>
      <c r="P47" s="64"/>
      <c r="Q47" s="64"/>
    </row>
    <row r="48" spans="1:12" ht="39.75" customHeight="1" thickBot="1">
      <c r="A48" s="87">
        <v>33010100</v>
      </c>
      <c r="B48" s="156" t="s">
        <v>57</v>
      </c>
      <c r="C48" s="89"/>
      <c r="D48" s="82"/>
      <c r="E48" s="101"/>
      <c r="F48" s="88"/>
      <c r="G48" s="172"/>
      <c r="H48" s="101">
        <v>20458.2</v>
      </c>
      <c r="I48" s="98">
        <v>100000</v>
      </c>
      <c r="J48" s="83">
        <v>94071.16</v>
      </c>
      <c r="K48" s="137">
        <f>J48/H48*100</f>
        <v>459.82129415100064</v>
      </c>
      <c r="L48" s="103">
        <f>J48/I48*100</f>
        <v>94.07115999999999</v>
      </c>
    </row>
    <row r="49" spans="1:12" ht="18.75" hidden="1" thickBot="1">
      <c r="A49" s="106"/>
      <c r="B49" s="154"/>
      <c r="C49" s="118"/>
      <c r="D49" s="78"/>
      <c r="E49" s="105"/>
      <c r="F49" s="100"/>
      <c r="G49" s="167"/>
      <c r="H49" s="105"/>
      <c r="I49" s="78"/>
      <c r="J49" s="78"/>
      <c r="K49" s="182"/>
      <c r="L49" s="100"/>
    </row>
    <row r="50" spans="1:12" ht="18.75" hidden="1" thickBot="1">
      <c r="A50" s="81"/>
      <c r="B50" s="155"/>
      <c r="C50" s="85"/>
      <c r="D50" s="83"/>
      <c r="E50" s="83"/>
      <c r="F50" s="79"/>
      <c r="G50" s="167"/>
      <c r="H50" s="83"/>
      <c r="I50" s="83"/>
      <c r="J50" s="83"/>
      <c r="K50" s="178"/>
      <c r="L50" s="79"/>
    </row>
    <row r="51" spans="1:12" ht="72.75" hidden="1" thickBot="1">
      <c r="A51" s="113"/>
      <c r="B51" s="128" t="s">
        <v>5</v>
      </c>
      <c r="C51" s="116"/>
      <c r="D51" s="98"/>
      <c r="E51" s="98"/>
      <c r="F51" s="79" t="e">
        <f aca="true" t="shared" si="4" ref="F51:F57">E51/C51*100</f>
        <v>#DIV/0!</v>
      </c>
      <c r="G51" s="167" t="e">
        <f aca="true" t="shared" si="5" ref="G51:G57">E51/D51*100</f>
        <v>#DIV/0!</v>
      </c>
      <c r="H51" s="98"/>
      <c r="I51" s="98"/>
      <c r="J51" s="98"/>
      <c r="K51" s="178" t="e">
        <f>J51/H51*100</f>
        <v>#DIV/0!</v>
      </c>
      <c r="L51" s="79" t="e">
        <f>J51/I51*100</f>
        <v>#DIV/0!</v>
      </c>
    </row>
    <row r="52" spans="1:12" ht="18.75" hidden="1" thickBot="1">
      <c r="A52" s="113"/>
      <c r="B52" s="128" t="s">
        <v>6</v>
      </c>
      <c r="C52" s="116"/>
      <c r="D52" s="98"/>
      <c r="E52" s="98"/>
      <c r="F52" s="79" t="e">
        <f t="shared" si="4"/>
        <v>#DIV/0!</v>
      </c>
      <c r="G52" s="167" t="e">
        <f t="shared" si="5"/>
        <v>#DIV/0!</v>
      </c>
      <c r="H52" s="98"/>
      <c r="I52" s="98"/>
      <c r="J52" s="98"/>
      <c r="K52" s="178" t="e">
        <f>J52/H52*100</f>
        <v>#DIV/0!</v>
      </c>
      <c r="L52" s="79" t="e">
        <f>J52/I52*100</f>
        <v>#DIV/0!</v>
      </c>
    </row>
    <row r="53" spans="1:12" ht="36.75" hidden="1" thickBot="1">
      <c r="A53" s="87"/>
      <c r="B53" s="156" t="s">
        <v>63</v>
      </c>
      <c r="C53" s="89"/>
      <c r="D53" s="82"/>
      <c r="E53" s="82"/>
      <c r="F53" s="79" t="e">
        <f t="shared" si="4"/>
        <v>#DIV/0!</v>
      </c>
      <c r="G53" s="167" t="e">
        <f t="shared" si="5"/>
        <v>#DIV/0!</v>
      </c>
      <c r="H53" s="82"/>
      <c r="I53" s="82"/>
      <c r="J53" s="82"/>
      <c r="K53" s="178" t="e">
        <f>J53/H53*100</f>
        <v>#DIV/0!</v>
      </c>
      <c r="L53" s="79" t="e">
        <f>J53/I53*100</f>
        <v>#DIV/0!</v>
      </c>
    </row>
    <row r="54" spans="1:12" ht="28.5" customHeight="1" thickBot="1">
      <c r="A54" s="106"/>
      <c r="B54" s="77" t="s">
        <v>64</v>
      </c>
      <c r="C54" s="153">
        <f>C44+C34+C12</f>
        <v>73814542.26</v>
      </c>
      <c r="D54" s="117">
        <f>D44+D34+D12</f>
        <v>69466000</v>
      </c>
      <c r="E54" s="117">
        <f>E44+E34+E12</f>
        <v>91380185.33999997</v>
      </c>
      <c r="F54" s="79">
        <f>E54/C54*100</f>
        <v>123.79699520201288</v>
      </c>
      <c r="G54" s="167">
        <f t="shared" si="5"/>
        <v>131.54663481415366</v>
      </c>
      <c r="H54" s="78">
        <f>H44+H34+H12</f>
        <v>10299857.63</v>
      </c>
      <c r="I54" s="78">
        <f>I44+I34+I12</f>
        <v>12875206.65</v>
      </c>
      <c r="J54" s="78">
        <f>J44+J34+J12</f>
        <v>10404285.17</v>
      </c>
      <c r="K54" s="178">
        <f>J54/H54*100</f>
        <v>101.01387362574641</v>
      </c>
      <c r="L54" s="79">
        <f>J54/I54*100</f>
        <v>80.80868488429272</v>
      </c>
    </row>
    <row r="55" spans="1:12" ht="31.5" customHeight="1" thickBot="1">
      <c r="A55" s="77">
        <v>41020000</v>
      </c>
      <c r="B55" s="154" t="s">
        <v>51</v>
      </c>
      <c r="C55" s="118">
        <f>SUM(C57:C63)</f>
        <v>67155768.9</v>
      </c>
      <c r="D55" s="78">
        <f>SUM(D57:D63)</f>
        <v>5388300</v>
      </c>
      <c r="E55" s="78">
        <f>SUM(E57:E63)</f>
        <v>5388300</v>
      </c>
      <c r="F55" s="79">
        <f>E55/C55*100</f>
        <v>8.02358470204337</v>
      </c>
      <c r="G55" s="167">
        <f t="shared" si="5"/>
        <v>100</v>
      </c>
      <c r="H55" s="78"/>
      <c r="I55" s="78"/>
      <c r="J55" s="78"/>
      <c r="K55" s="178"/>
      <c r="L55" s="79"/>
    </row>
    <row r="56" spans="1:12" ht="90.75" hidden="1" thickBot="1">
      <c r="A56" s="119"/>
      <c r="B56" s="162" t="s">
        <v>12</v>
      </c>
      <c r="C56" s="121"/>
      <c r="D56" s="120"/>
      <c r="E56" s="120"/>
      <c r="F56" s="80" t="e">
        <f t="shared" si="4"/>
        <v>#DIV/0!</v>
      </c>
      <c r="G56" s="175" t="e">
        <f t="shared" si="5"/>
        <v>#DIV/0!</v>
      </c>
      <c r="H56" s="120"/>
      <c r="I56" s="120"/>
      <c r="J56" s="120"/>
      <c r="K56" s="135"/>
      <c r="L56" s="80"/>
    </row>
    <row r="57" spans="1:12" ht="36">
      <c r="A57" s="112">
        <v>41020100</v>
      </c>
      <c r="B57" s="133" t="s">
        <v>153</v>
      </c>
      <c r="C57" s="122">
        <v>66008166.9</v>
      </c>
      <c r="D57" s="92">
        <v>5388300</v>
      </c>
      <c r="E57" s="122">
        <v>5388300</v>
      </c>
      <c r="F57" s="94">
        <f t="shared" si="4"/>
        <v>8.163080802051482</v>
      </c>
      <c r="G57" s="165">
        <f t="shared" si="5"/>
        <v>100</v>
      </c>
      <c r="H57" s="220"/>
      <c r="I57" s="92"/>
      <c r="J57" s="92"/>
      <c r="K57" s="179"/>
      <c r="L57" s="86"/>
    </row>
    <row r="58" spans="1:12" ht="60" customHeight="1" thickBot="1">
      <c r="A58" s="113">
        <v>41020600</v>
      </c>
      <c r="B58" s="128" t="s">
        <v>82</v>
      </c>
      <c r="C58" s="116">
        <v>1147602</v>
      </c>
      <c r="D58" s="98"/>
      <c r="E58" s="116"/>
      <c r="F58" s="97"/>
      <c r="G58" s="165"/>
      <c r="H58" s="98"/>
      <c r="I58" s="98"/>
      <c r="J58" s="98"/>
      <c r="K58" s="130"/>
      <c r="L58" s="96"/>
    </row>
    <row r="59" spans="1:12" ht="126" hidden="1">
      <c r="A59" s="113"/>
      <c r="B59" s="128" t="s">
        <v>13</v>
      </c>
      <c r="C59" s="116"/>
      <c r="D59" s="98"/>
      <c r="E59" s="116"/>
      <c r="F59" s="97" t="e">
        <f>E59/C59*100</f>
        <v>#DIV/0!</v>
      </c>
      <c r="G59" s="165" t="e">
        <f>E59/D59*100</f>
        <v>#DIV/0!</v>
      </c>
      <c r="H59" s="98"/>
      <c r="I59" s="98"/>
      <c r="J59" s="98"/>
      <c r="K59" s="130" t="e">
        <f>J59/H59*100</f>
        <v>#DIV/0!</v>
      </c>
      <c r="L59" s="96" t="e">
        <f>J59/I59*100</f>
        <v>#DIV/0!</v>
      </c>
    </row>
    <row r="60" spans="1:12" ht="90" hidden="1">
      <c r="A60" s="113">
        <v>41021100</v>
      </c>
      <c r="B60" s="128" t="s">
        <v>91</v>
      </c>
      <c r="C60" s="116"/>
      <c r="D60" s="98"/>
      <c r="E60" s="116"/>
      <c r="F60" s="97" t="e">
        <f>E60/C60*100</f>
        <v>#DIV/0!</v>
      </c>
      <c r="G60" s="165" t="e">
        <f>E60/D60*100</f>
        <v>#DIV/0!</v>
      </c>
      <c r="H60" s="98"/>
      <c r="I60" s="98"/>
      <c r="J60" s="98"/>
      <c r="K60" s="130"/>
      <c r="L60" s="96"/>
    </row>
    <row r="61" spans="1:12" ht="90" hidden="1">
      <c r="A61" s="113">
        <v>41021200</v>
      </c>
      <c r="B61" s="128" t="s">
        <v>89</v>
      </c>
      <c r="C61" s="116"/>
      <c r="D61" s="98"/>
      <c r="E61" s="116"/>
      <c r="F61" s="97"/>
      <c r="G61" s="165"/>
      <c r="H61" s="98"/>
      <c r="I61" s="98"/>
      <c r="J61" s="98"/>
      <c r="K61" s="130"/>
      <c r="L61" s="96"/>
    </row>
    <row r="62" spans="1:12" ht="72" hidden="1">
      <c r="A62" s="113">
        <v>41021800</v>
      </c>
      <c r="B62" s="128" t="s">
        <v>90</v>
      </c>
      <c r="C62" s="116"/>
      <c r="D62" s="98"/>
      <c r="E62" s="116"/>
      <c r="F62" s="97"/>
      <c r="G62" s="165"/>
      <c r="H62" s="98"/>
      <c r="I62" s="98"/>
      <c r="J62" s="98"/>
      <c r="K62" s="130"/>
      <c r="L62" s="96"/>
    </row>
    <row r="63" spans="1:12" ht="126.75" hidden="1" thickBot="1">
      <c r="A63" s="110">
        <v>41021900</v>
      </c>
      <c r="B63" s="159" t="s">
        <v>125</v>
      </c>
      <c r="C63" s="111"/>
      <c r="D63" s="101"/>
      <c r="E63" s="111"/>
      <c r="F63" s="103"/>
      <c r="G63" s="102"/>
      <c r="H63" s="101"/>
      <c r="I63" s="101"/>
      <c r="J63" s="101"/>
      <c r="K63" s="138"/>
      <c r="L63" s="88"/>
    </row>
    <row r="64" spans="1:12" ht="35.25" customHeight="1" thickBot="1">
      <c r="A64" s="77">
        <v>41030000</v>
      </c>
      <c r="B64" s="77" t="s">
        <v>83</v>
      </c>
      <c r="C64" s="78">
        <f>SUM(C65:C76)</f>
        <v>88838771.91000001</v>
      </c>
      <c r="D64" s="118">
        <f>SUM(D65:D78)</f>
        <v>244751833</v>
      </c>
      <c r="E64" s="118">
        <f>SUM(E65:E78)</f>
        <v>214279355.54</v>
      </c>
      <c r="F64" s="219">
        <f>E64/C64*100</f>
        <v>241.20026755556708</v>
      </c>
      <c r="G64" s="79">
        <f aca="true" t="shared" si="6" ref="G64:G79">E64/D64*100</f>
        <v>87.54964280083655</v>
      </c>
      <c r="H64" s="78">
        <f>H69+H72+H73+H74</f>
        <v>14888692</v>
      </c>
      <c r="I64" s="78">
        <f>SUM(I65:I78)</f>
        <v>4948771</v>
      </c>
      <c r="J64" s="78">
        <f>SUM(J65:J78)</f>
        <v>0</v>
      </c>
      <c r="K64" s="79">
        <f>J64/H64*100</f>
        <v>0</v>
      </c>
      <c r="L64" s="79">
        <f>J64/I64*100</f>
        <v>0</v>
      </c>
    </row>
    <row r="65" spans="1:12" ht="104.25" customHeight="1">
      <c r="A65" s="81">
        <v>41030600</v>
      </c>
      <c r="B65" s="155" t="s">
        <v>84</v>
      </c>
      <c r="C65" s="83">
        <v>66454323.11</v>
      </c>
      <c r="D65" s="83">
        <v>87152360</v>
      </c>
      <c r="E65" s="83">
        <v>67370861.92</v>
      </c>
      <c r="F65" s="91">
        <f>E65/C65*100</f>
        <v>101.37920118226602</v>
      </c>
      <c r="G65" s="91">
        <f t="shared" si="6"/>
        <v>77.30239539124356</v>
      </c>
      <c r="H65" s="83"/>
      <c r="I65" s="83"/>
      <c r="J65" s="83"/>
      <c r="K65" s="84"/>
      <c r="L65" s="84"/>
    </row>
    <row r="66" spans="1:12" ht="147.75" customHeight="1">
      <c r="A66" s="113">
        <v>41030800</v>
      </c>
      <c r="B66" s="128" t="s">
        <v>149</v>
      </c>
      <c r="C66" s="98">
        <v>16713973.19</v>
      </c>
      <c r="D66" s="98">
        <v>32591231</v>
      </c>
      <c r="E66" s="98">
        <v>27548619.68</v>
      </c>
      <c r="F66" s="97">
        <f>E66/C66*100</f>
        <v>164.82388338688008</v>
      </c>
      <c r="G66" s="97">
        <f t="shared" si="6"/>
        <v>84.52770525912324</v>
      </c>
      <c r="H66" s="98"/>
      <c r="I66" s="98"/>
      <c r="J66" s="98"/>
      <c r="K66" s="96"/>
      <c r="L66" s="96"/>
    </row>
    <row r="67" spans="1:12" ht="137.25" customHeight="1">
      <c r="A67" s="113">
        <v>41030900</v>
      </c>
      <c r="B67" s="128" t="s">
        <v>128</v>
      </c>
      <c r="C67" s="98">
        <v>2265894.26</v>
      </c>
      <c r="D67" s="98">
        <v>6698209</v>
      </c>
      <c r="E67" s="98">
        <v>4197468.92</v>
      </c>
      <c r="F67" s="97">
        <f>E67/C67*100</f>
        <v>185.24557805270226</v>
      </c>
      <c r="G67" s="97">
        <f t="shared" si="6"/>
        <v>62.66554119168273</v>
      </c>
      <c r="H67" s="98"/>
      <c r="I67" s="98"/>
      <c r="J67" s="98"/>
      <c r="K67" s="96"/>
      <c r="L67" s="96"/>
    </row>
    <row r="68" spans="1:12" ht="100.5" customHeight="1">
      <c r="A68" s="113">
        <v>41031000</v>
      </c>
      <c r="B68" s="128" t="s">
        <v>85</v>
      </c>
      <c r="C68" s="98">
        <v>997226.37</v>
      </c>
      <c r="D68" s="98">
        <v>2026805</v>
      </c>
      <c r="E68" s="98">
        <v>569145.68</v>
      </c>
      <c r="F68" s="97">
        <f>E68/C68*100</f>
        <v>57.07286701614199</v>
      </c>
      <c r="G68" s="97">
        <f t="shared" si="6"/>
        <v>28.080929344460863</v>
      </c>
      <c r="H68" s="98"/>
      <c r="I68" s="98"/>
      <c r="J68" s="98"/>
      <c r="K68" s="96"/>
      <c r="L68" s="96"/>
    </row>
    <row r="69" spans="1:12" ht="36" customHeight="1">
      <c r="A69" s="113">
        <v>41033900</v>
      </c>
      <c r="B69" s="128" t="s">
        <v>141</v>
      </c>
      <c r="C69" s="98"/>
      <c r="D69" s="98">
        <v>51092000</v>
      </c>
      <c r="E69" s="98">
        <v>50269000</v>
      </c>
      <c r="F69" s="97"/>
      <c r="G69" s="97">
        <f t="shared" si="6"/>
        <v>98.38918030219995</v>
      </c>
      <c r="H69" s="98"/>
      <c r="I69" s="98"/>
      <c r="J69" s="98"/>
      <c r="K69" s="97"/>
      <c r="L69" s="97"/>
    </row>
    <row r="70" spans="1:13" ht="59.25" customHeight="1" hidden="1">
      <c r="A70" s="113">
        <v>41034500</v>
      </c>
      <c r="B70" s="128" t="s">
        <v>141</v>
      </c>
      <c r="C70" s="98"/>
      <c r="D70" s="98"/>
      <c r="E70" s="98"/>
      <c r="F70" s="97"/>
      <c r="G70" s="97" t="e">
        <f t="shared" si="6"/>
        <v>#DIV/0!</v>
      </c>
      <c r="H70" s="98"/>
      <c r="I70" s="98"/>
      <c r="J70" s="98"/>
      <c r="K70" s="97"/>
      <c r="L70" s="97"/>
      <c r="M70" s="70"/>
    </row>
    <row r="71" spans="1:13" ht="36" customHeight="1">
      <c r="A71" s="113">
        <v>41034200</v>
      </c>
      <c r="B71" s="128" t="s">
        <v>142</v>
      </c>
      <c r="C71" s="98"/>
      <c r="D71" s="98">
        <v>62278200</v>
      </c>
      <c r="E71" s="98">
        <v>61454900</v>
      </c>
      <c r="F71" s="97"/>
      <c r="G71" s="97">
        <f t="shared" si="6"/>
        <v>98.67802858785257</v>
      </c>
      <c r="H71" s="98"/>
      <c r="I71" s="98"/>
      <c r="J71" s="98"/>
      <c r="K71" s="97"/>
      <c r="L71" s="97"/>
      <c r="M71" s="70"/>
    </row>
    <row r="72" spans="1:12" ht="18">
      <c r="A72" s="113">
        <v>41035000</v>
      </c>
      <c r="B72" s="128" t="s">
        <v>86</v>
      </c>
      <c r="C72" s="98">
        <v>1937196</v>
      </c>
      <c r="D72" s="98">
        <v>1155883</v>
      </c>
      <c r="E72" s="98">
        <v>1155883</v>
      </c>
      <c r="F72" s="97">
        <f>E72/C72*100</f>
        <v>59.66783949584864</v>
      </c>
      <c r="G72" s="97">
        <f t="shared" si="6"/>
        <v>100</v>
      </c>
      <c r="H72" s="98">
        <v>1177120</v>
      </c>
      <c r="I72" s="98"/>
      <c r="J72" s="98"/>
      <c r="K72" s="97"/>
      <c r="L72" s="97"/>
    </row>
    <row r="73" spans="1:12" ht="93.75" customHeight="1">
      <c r="A73" s="87">
        <v>41034400</v>
      </c>
      <c r="B73" s="156" t="s">
        <v>147</v>
      </c>
      <c r="C73" s="82"/>
      <c r="D73" s="82"/>
      <c r="E73" s="82"/>
      <c r="F73" s="126"/>
      <c r="G73" s="126"/>
      <c r="H73" s="98">
        <v>2078272</v>
      </c>
      <c r="I73" s="98"/>
      <c r="J73" s="98"/>
      <c r="K73" s="97"/>
      <c r="L73" s="97"/>
    </row>
    <row r="74" spans="1:12" ht="151.5" customHeight="1">
      <c r="A74" s="87">
        <v>41036600</v>
      </c>
      <c r="B74" s="156" t="s">
        <v>148</v>
      </c>
      <c r="C74" s="82"/>
      <c r="D74" s="82"/>
      <c r="E74" s="82"/>
      <c r="F74" s="126"/>
      <c r="G74" s="126"/>
      <c r="H74" s="98">
        <v>11633300</v>
      </c>
      <c r="I74" s="98">
        <v>4948771</v>
      </c>
      <c r="J74" s="98">
        <v>0</v>
      </c>
      <c r="K74" s="97"/>
      <c r="L74" s="97">
        <f>J74/I74*100</f>
        <v>0</v>
      </c>
    </row>
    <row r="75" spans="1:12" ht="78.75" customHeight="1">
      <c r="A75" s="87">
        <v>41037000</v>
      </c>
      <c r="B75" s="156" t="s">
        <v>155</v>
      </c>
      <c r="C75" s="82">
        <v>138800</v>
      </c>
      <c r="D75" s="82">
        <v>215135</v>
      </c>
      <c r="E75" s="82">
        <v>215135</v>
      </c>
      <c r="F75" s="126"/>
      <c r="G75" s="126"/>
      <c r="H75" s="98"/>
      <c r="I75" s="98"/>
      <c r="J75" s="98"/>
      <c r="K75" s="97"/>
      <c r="L75" s="97"/>
    </row>
    <row r="76" spans="1:12" ht="147.75" customHeight="1">
      <c r="A76" s="113">
        <v>41035800</v>
      </c>
      <c r="B76" s="128" t="s">
        <v>87</v>
      </c>
      <c r="C76" s="98">
        <v>331358.98</v>
      </c>
      <c r="D76" s="98">
        <v>507544</v>
      </c>
      <c r="E76" s="98">
        <v>463875.34</v>
      </c>
      <c r="F76" s="97">
        <f>E76/C76*100</f>
        <v>139.99178172265016</v>
      </c>
      <c r="G76" s="97">
        <f>E76/D76*100</f>
        <v>91.39608388632317</v>
      </c>
      <c r="H76" s="98"/>
      <c r="I76" s="98"/>
      <c r="J76" s="98"/>
      <c r="K76" s="97"/>
      <c r="L76" s="97"/>
    </row>
    <row r="77" spans="1:12" ht="94.5" customHeight="1" thickBot="1">
      <c r="A77" s="87">
        <v>41035900</v>
      </c>
      <c r="B77" s="156" t="s">
        <v>157</v>
      </c>
      <c r="C77" s="82"/>
      <c r="D77" s="82">
        <v>875420</v>
      </c>
      <c r="E77" s="82">
        <v>875420</v>
      </c>
      <c r="F77" s="126"/>
      <c r="G77" s="126">
        <f>E77/D77*100</f>
        <v>100</v>
      </c>
      <c r="H77" s="82"/>
      <c r="I77" s="82"/>
      <c r="J77" s="82"/>
      <c r="K77" s="126"/>
      <c r="L77" s="126"/>
    </row>
    <row r="78" spans="1:12" ht="132.75" customHeight="1" thickBot="1">
      <c r="A78" s="106">
        <v>41039700</v>
      </c>
      <c r="B78" s="158" t="s">
        <v>165</v>
      </c>
      <c r="C78" s="125"/>
      <c r="D78" s="123">
        <v>159046</v>
      </c>
      <c r="E78" s="123">
        <v>159046</v>
      </c>
      <c r="F78" s="124"/>
      <c r="G78" s="127">
        <f>E78/D78*100</f>
        <v>100</v>
      </c>
      <c r="H78" s="123"/>
      <c r="I78" s="123"/>
      <c r="J78" s="123"/>
      <c r="K78" s="127"/>
      <c r="L78" s="124"/>
    </row>
    <row r="79" spans="1:13" ht="25.5" customHeight="1" thickBot="1">
      <c r="A79" s="106"/>
      <c r="B79" s="77" t="s">
        <v>7</v>
      </c>
      <c r="C79" s="153">
        <f>C64+C55+C54</f>
        <v>229809083.07</v>
      </c>
      <c r="D79" s="117">
        <f>D64+D55+D54</f>
        <v>319606133</v>
      </c>
      <c r="E79" s="117">
        <f>E64+E55+E54</f>
        <v>311047840.88</v>
      </c>
      <c r="F79" s="79">
        <f>E79/C79*100</f>
        <v>135.35054260029167</v>
      </c>
      <c r="G79" s="167">
        <f t="shared" si="6"/>
        <v>97.32223783077404</v>
      </c>
      <c r="H79" s="78">
        <f>H64+H55+H54</f>
        <v>25188549.630000003</v>
      </c>
      <c r="I79" s="78">
        <f>I64+I55+I54</f>
        <v>17823977.65</v>
      </c>
      <c r="J79" s="78">
        <f>J64+J55+J54</f>
        <v>10404285.17</v>
      </c>
      <c r="K79" s="167">
        <f>J79/H79*100</f>
        <v>41.30561434791114</v>
      </c>
      <c r="L79" s="79">
        <f>J79/I79*100</f>
        <v>58.37240920238699</v>
      </c>
      <c r="M79" s="70"/>
    </row>
    <row r="80" spans="1:12" ht="12.75" hidden="1">
      <c r="A80" s="52"/>
      <c r="B80" s="54" t="s">
        <v>52</v>
      </c>
      <c r="C80" s="54"/>
      <c r="D80" s="55">
        <f>SUM(D79:D79)</f>
        <v>319606133</v>
      </c>
      <c r="E80" s="55">
        <f>SUM(E79:E79)</f>
        <v>311047840.88</v>
      </c>
      <c r="F80" s="56">
        <f>IF(D80=0,0,E80/D80*100)</f>
        <v>97.32223783077404</v>
      </c>
      <c r="G80" s="56"/>
      <c r="H80" s="56"/>
      <c r="I80" s="55">
        <f>SUM(I79:I79)</f>
        <v>17823977.65</v>
      </c>
      <c r="J80" s="55">
        <f>SUM(J79:J79)</f>
        <v>10404285.17</v>
      </c>
      <c r="K80" s="56">
        <f>IF(I80=0,0,J80/I80*100)</f>
        <v>58.37240920238699</v>
      </c>
      <c r="L80" s="52"/>
    </row>
    <row r="81" spans="1:12" ht="12.75" hidden="1">
      <c r="A81" s="52"/>
      <c r="B81" s="54"/>
      <c r="C81" s="54"/>
      <c r="D81" s="55"/>
      <c r="E81" s="55"/>
      <c r="F81" s="56"/>
      <c r="G81" s="56"/>
      <c r="H81" s="56"/>
      <c r="I81" s="55"/>
      <c r="J81" s="55"/>
      <c r="K81" s="56"/>
      <c r="L81" s="52"/>
    </row>
    <row r="82" spans="1:12" ht="12.75" hidden="1">
      <c r="A82" s="52"/>
      <c r="B82" s="54"/>
      <c r="C82" s="54"/>
      <c r="D82" s="55"/>
      <c r="E82" s="55"/>
      <c r="F82" s="56"/>
      <c r="G82" s="56"/>
      <c r="H82" s="56"/>
      <c r="I82" s="55"/>
      <c r="J82" s="55"/>
      <c r="K82" s="56"/>
      <c r="L82" s="52"/>
    </row>
    <row r="83" spans="1:12" ht="12.75" hidden="1">
      <c r="A83" s="52"/>
      <c r="B83" s="54"/>
      <c r="C83" s="54"/>
      <c r="D83" s="55"/>
      <c r="E83" s="55"/>
      <c r="F83" s="56"/>
      <c r="G83" s="56"/>
      <c r="H83" s="56"/>
      <c r="I83" s="55"/>
      <c r="J83" s="55"/>
      <c r="K83" s="56"/>
      <c r="L83" s="52"/>
    </row>
    <row r="84" spans="1:12" ht="12.75" hidden="1">
      <c r="A84" s="52"/>
      <c r="B84" s="54"/>
      <c r="C84" s="54"/>
      <c r="D84" s="55"/>
      <c r="E84" s="55"/>
      <c r="F84" s="56"/>
      <c r="G84" s="56"/>
      <c r="H84" s="56"/>
      <c r="I84" s="55"/>
      <c r="J84" s="55"/>
      <c r="K84" s="56"/>
      <c r="L84" s="52"/>
    </row>
    <row r="85" spans="1:12" ht="12.75" hidden="1">
      <c r="A85" s="52"/>
      <c r="B85" s="229" t="s">
        <v>60</v>
      </c>
      <c r="C85" s="229"/>
      <c r="D85" s="230"/>
      <c r="E85" s="230"/>
      <c r="F85" s="230"/>
      <c r="G85" s="230"/>
      <c r="H85" s="230"/>
      <c r="I85" s="230"/>
      <c r="J85" s="230"/>
      <c r="K85" s="230"/>
      <c r="L85" s="52"/>
    </row>
    <row r="86" spans="1:12" ht="12.75" hidden="1">
      <c r="A86" s="52"/>
      <c r="B86" s="54"/>
      <c r="C86" s="54"/>
      <c r="D86" s="55"/>
      <c r="E86" s="55"/>
      <c r="F86" s="56"/>
      <c r="G86" s="56"/>
      <c r="H86" s="56"/>
      <c r="I86" s="55"/>
      <c r="J86" s="55"/>
      <c r="K86" s="56"/>
      <c r="L86" s="52"/>
    </row>
    <row r="87" spans="1:12" ht="12.75" hidden="1">
      <c r="A87" s="52"/>
      <c r="B87" s="57" t="s">
        <v>0</v>
      </c>
      <c r="C87" s="57"/>
      <c r="D87" s="231" t="s">
        <v>1</v>
      </c>
      <c r="E87" s="231"/>
      <c r="F87" s="231"/>
      <c r="G87" s="53"/>
      <c r="H87" s="53"/>
      <c r="I87" s="231" t="s">
        <v>2</v>
      </c>
      <c r="J87" s="231"/>
      <c r="K87" s="231"/>
      <c r="L87" s="52"/>
    </row>
    <row r="88" spans="1:12" ht="49.5" customHeight="1" hidden="1">
      <c r="A88" s="52"/>
      <c r="B88" s="57"/>
      <c r="C88" s="57"/>
      <c r="D88" s="58" t="s">
        <v>65</v>
      </c>
      <c r="E88" s="58" t="s">
        <v>66</v>
      </c>
      <c r="F88" s="58" t="s">
        <v>49</v>
      </c>
      <c r="G88" s="58"/>
      <c r="H88" s="58"/>
      <c r="I88" s="58" t="s">
        <v>62</v>
      </c>
      <c r="J88" s="58" t="s">
        <v>67</v>
      </c>
      <c r="K88" s="58" t="s">
        <v>59</v>
      </c>
      <c r="L88" s="52"/>
    </row>
    <row r="89" spans="1:12" ht="12.75" hidden="1">
      <c r="A89" s="52"/>
      <c r="B89" s="58">
        <v>1</v>
      </c>
      <c r="C89" s="58"/>
      <c r="D89" s="59">
        <v>2</v>
      </c>
      <c r="E89" s="58">
        <v>3</v>
      </c>
      <c r="F89" s="59">
        <v>4</v>
      </c>
      <c r="G89" s="59"/>
      <c r="H89" s="59"/>
      <c r="I89" s="58">
        <v>5</v>
      </c>
      <c r="J89" s="59">
        <v>6</v>
      </c>
      <c r="K89" s="58">
        <v>7</v>
      </c>
      <c r="L89" s="52"/>
    </row>
    <row r="90" spans="1:12" ht="23.25" hidden="1" thickBot="1">
      <c r="A90" s="52"/>
      <c r="B90" s="60" t="s">
        <v>61</v>
      </c>
      <c r="C90" s="60"/>
      <c r="D90" s="61">
        <v>0</v>
      </c>
      <c r="E90" s="62">
        <v>0</v>
      </c>
      <c r="F90" s="59"/>
      <c r="G90" s="59"/>
      <c r="H90" s="59"/>
      <c r="I90" s="63">
        <v>0</v>
      </c>
      <c r="J90" s="61">
        <v>0</v>
      </c>
      <c r="K90" s="62"/>
      <c r="L90" s="52"/>
    </row>
    <row r="91" spans="1:12" ht="16.5" thickBot="1">
      <c r="A91" s="69"/>
      <c r="B91" s="227" t="s">
        <v>122</v>
      </c>
      <c r="C91" s="227"/>
      <c r="D91" s="227"/>
      <c r="E91" s="227"/>
      <c r="F91" s="227"/>
      <c r="G91" s="227"/>
      <c r="H91" s="227"/>
      <c r="I91" s="227"/>
      <c r="J91" s="227"/>
      <c r="K91" s="227"/>
      <c r="L91" s="70"/>
    </row>
    <row r="92" spans="1:12" ht="32.25" customHeight="1">
      <c r="A92" s="139">
        <v>10000</v>
      </c>
      <c r="B92" s="140" t="s">
        <v>92</v>
      </c>
      <c r="C92" s="221">
        <v>13693811</v>
      </c>
      <c r="D92" s="184">
        <v>16134004</v>
      </c>
      <c r="E92" s="184">
        <v>15525785</v>
      </c>
      <c r="F92" s="195">
        <f>E92/C92*100</f>
        <v>113.37811658127895</v>
      </c>
      <c r="G92" s="195">
        <f>E92/D92*100</f>
        <v>96.23020423200589</v>
      </c>
      <c r="H92" s="221">
        <v>111124.15</v>
      </c>
      <c r="I92" s="197">
        <v>271333.93</v>
      </c>
      <c r="J92" s="196">
        <v>229098.65</v>
      </c>
      <c r="K92" s="198">
        <f>J92/H92*100</f>
        <v>206.16459158517748</v>
      </c>
      <c r="L92" s="199">
        <f>J92/I92*100</f>
        <v>84.43420621962024</v>
      </c>
    </row>
    <row r="93" spans="1:12" ht="27" customHeight="1">
      <c r="A93" s="141">
        <v>70000</v>
      </c>
      <c r="B93" s="142" t="s">
        <v>93</v>
      </c>
      <c r="C93" s="221">
        <v>62829783.23</v>
      </c>
      <c r="D93" s="185">
        <v>76705934</v>
      </c>
      <c r="E93" s="185">
        <v>73085809</v>
      </c>
      <c r="F93" s="200">
        <f aca="true" t="shared" si="7" ref="F93:F125">E93/C93*100</f>
        <v>116.3235097158555</v>
      </c>
      <c r="G93" s="200">
        <f aca="true" t="shared" si="8" ref="G93:G125">E93/D93*100</f>
        <v>95.28051506419308</v>
      </c>
      <c r="H93" s="221">
        <v>2589911.01</v>
      </c>
      <c r="I93" s="202">
        <v>5188689.21</v>
      </c>
      <c r="J93" s="201">
        <v>3917770.31</v>
      </c>
      <c r="K93" s="203">
        <f>J93/H93*100</f>
        <v>151.2704604472105</v>
      </c>
      <c r="L93" s="204">
        <f>J93/I93*100</f>
        <v>75.50597369465495</v>
      </c>
    </row>
    <row r="94" spans="1:12" ht="27.75" customHeight="1">
      <c r="A94" s="141">
        <v>80000</v>
      </c>
      <c r="B94" s="142" t="s">
        <v>94</v>
      </c>
      <c r="C94" s="221">
        <v>54059679.8</v>
      </c>
      <c r="D94" s="185">
        <v>62278200</v>
      </c>
      <c r="E94" s="185">
        <v>60420222</v>
      </c>
      <c r="F94" s="200">
        <f t="shared" si="7"/>
        <v>111.76577853130385</v>
      </c>
      <c r="G94" s="200">
        <f t="shared" si="8"/>
        <v>97.01664787999653</v>
      </c>
      <c r="H94" s="221">
        <v>2987787.53</v>
      </c>
      <c r="I94" s="202">
        <v>10141103.53</v>
      </c>
      <c r="J94" s="201">
        <v>8104784.03</v>
      </c>
      <c r="K94" s="203">
        <f>J94/H94*100</f>
        <v>271.2637344061745</v>
      </c>
      <c r="L94" s="204">
        <f>J94/I94*100</f>
        <v>79.92013892791803</v>
      </c>
    </row>
    <row r="95" spans="1:12" ht="36">
      <c r="A95" s="141">
        <v>90000</v>
      </c>
      <c r="B95" s="142" t="s">
        <v>95</v>
      </c>
      <c r="C95" s="221">
        <v>88687214.95</v>
      </c>
      <c r="D95" s="185">
        <v>127103792</v>
      </c>
      <c r="E95" s="185">
        <v>100166636</v>
      </c>
      <c r="F95" s="200">
        <f t="shared" si="7"/>
        <v>112.9437157954186</v>
      </c>
      <c r="G95" s="200">
        <f t="shared" si="8"/>
        <v>78.80696116446313</v>
      </c>
      <c r="H95" s="221">
        <v>52287.38</v>
      </c>
      <c r="I95" s="205">
        <v>193043.39</v>
      </c>
      <c r="J95" s="201">
        <v>99983.99</v>
      </c>
      <c r="K95" s="203">
        <f>J95/H95*100</f>
        <v>191.22011850660715</v>
      </c>
      <c r="L95" s="204">
        <f>J95/I95*100</f>
        <v>51.79353201370945</v>
      </c>
    </row>
    <row r="96" spans="1:12" ht="36">
      <c r="A96" s="141">
        <v>100000</v>
      </c>
      <c r="B96" s="142" t="s">
        <v>96</v>
      </c>
      <c r="C96" s="221">
        <v>1051342.4</v>
      </c>
      <c r="D96" s="185">
        <v>2317254</v>
      </c>
      <c r="E96" s="185">
        <v>1809341</v>
      </c>
      <c r="F96" s="200">
        <f t="shared" si="7"/>
        <v>172.09816706717052</v>
      </c>
      <c r="G96" s="200">
        <f t="shared" si="8"/>
        <v>78.0812547955468</v>
      </c>
      <c r="H96" s="224">
        <v>13260661.17</v>
      </c>
      <c r="I96" s="202">
        <v>8777129.99</v>
      </c>
      <c r="J96" s="206">
        <v>3597101.85</v>
      </c>
      <c r="K96" s="203">
        <f>J96/H96*100</f>
        <v>27.12611237015718</v>
      </c>
      <c r="L96" s="204">
        <f>J96/I96*100</f>
        <v>40.982665792784964</v>
      </c>
    </row>
    <row r="97" spans="1:12" ht="36">
      <c r="A97" s="143">
        <v>100101</v>
      </c>
      <c r="B97" s="144" t="s">
        <v>97</v>
      </c>
      <c r="C97" s="222"/>
      <c r="D97" s="186"/>
      <c r="E97" s="189"/>
      <c r="F97" s="207"/>
      <c r="G97" s="207"/>
      <c r="H97" s="221">
        <v>126887.89</v>
      </c>
      <c r="I97" s="192"/>
      <c r="J97" s="208"/>
      <c r="K97" s="193"/>
      <c r="L97" s="187"/>
    </row>
    <row r="98" spans="1:12" ht="36">
      <c r="A98" s="143">
        <v>100102</v>
      </c>
      <c r="B98" s="144" t="s">
        <v>98</v>
      </c>
      <c r="C98" s="222"/>
      <c r="D98" s="188">
        <v>60060</v>
      </c>
      <c r="E98" s="189">
        <v>60013</v>
      </c>
      <c r="F98" s="207"/>
      <c r="G98" s="207">
        <f t="shared" si="8"/>
        <v>99.92174492174493</v>
      </c>
      <c r="H98" s="221">
        <v>1312595.21</v>
      </c>
      <c r="I98" s="192">
        <v>2089707.43</v>
      </c>
      <c r="J98" s="208">
        <v>1964877.22</v>
      </c>
      <c r="K98" s="193">
        <f>J98/H98*100</f>
        <v>149.69407209706333</v>
      </c>
      <c r="L98" s="209">
        <f>J98/I98*100</f>
        <v>94.026426464876</v>
      </c>
    </row>
    <row r="99" spans="1:12" ht="36">
      <c r="A99" s="143">
        <v>100202</v>
      </c>
      <c r="B99" s="144" t="s">
        <v>99</v>
      </c>
      <c r="C99" s="222"/>
      <c r="D99" s="188">
        <v>14910</v>
      </c>
      <c r="E99" s="189">
        <v>14910</v>
      </c>
      <c r="F99" s="207"/>
      <c r="G99" s="207">
        <f t="shared" si="8"/>
        <v>100</v>
      </c>
      <c r="H99" s="223">
        <v>141162.5</v>
      </c>
      <c r="I99" s="192">
        <v>400337</v>
      </c>
      <c r="J99" s="191">
        <v>315897.89</v>
      </c>
      <c r="K99" s="193"/>
      <c r="L99" s="209">
        <f>J99/I99*100</f>
        <v>78.90799251630501</v>
      </c>
    </row>
    <row r="100" spans="1:12" ht="18">
      <c r="A100" s="143">
        <v>100201</v>
      </c>
      <c r="B100" s="144" t="s">
        <v>100</v>
      </c>
      <c r="C100" s="222"/>
      <c r="D100" s="186"/>
      <c r="E100" s="189"/>
      <c r="F100" s="207"/>
      <c r="G100" s="207"/>
      <c r="H100" s="222"/>
      <c r="I100" s="210">
        <v>318510</v>
      </c>
      <c r="J100" s="208">
        <v>316059.35</v>
      </c>
      <c r="K100" s="193"/>
      <c r="L100" s="209"/>
    </row>
    <row r="101" spans="1:12" ht="18">
      <c r="A101" s="143">
        <v>100203</v>
      </c>
      <c r="B101" s="144" t="s">
        <v>101</v>
      </c>
      <c r="C101" s="221">
        <v>1046765.97</v>
      </c>
      <c r="D101" s="188">
        <v>2177284</v>
      </c>
      <c r="E101" s="188">
        <v>1695111</v>
      </c>
      <c r="F101" s="207">
        <f t="shared" si="7"/>
        <v>161.93791626603985</v>
      </c>
      <c r="G101" s="207">
        <f t="shared" si="8"/>
        <v>77.85438188127961</v>
      </c>
      <c r="H101" s="221">
        <v>7517.57</v>
      </c>
      <c r="I101" s="192">
        <v>867078.59</v>
      </c>
      <c r="J101" s="208">
        <v>867078.59</v>
      </c>
      <c r="K101" s="193"/>
      <c r="L101" s="209">
        <f>J101/I101*100</f>
        <v>100</v>
      </c>
    </row>
    <row r="102" spans="1:12" ht="54">
      <c r="A102" s="143">
        <v>100400</v>
      </c>
      <c r="B102" s="144" t="s">
        <v>102</v>
      </c>
      <c r="C102" s="222"/>
      <c r="D102" s="188"/>
      <c r="E102" s="189"/>
      <c r="F102" s="207"/>
      <c r="G102" s="207"/>
      <c r="H102" s="222">
        <v>39198</v>
      </c>
      <c r="I102" s="192">
        <v>96065.59</v>
      </c>
      <c r="J102" s="208">
        <v>76528.8</v>
      </c>
      <c r="K102" s="193"/>
      <c r="L102" s="209">
        <f>J102/I102*100</f>
        <v>79.66307186579503</v>
      </c>
    </row>
    <row r="103" spans="1:12" ht="180">
      <c r="A103" s="143">
        <v>100602</v>
      </c>
      <c r="B103" s="144" t="s">
        <v>158</v>
      </c>
      <c r="C103" s="222"/>
      <c r="D103" s="188"/>
      <c r="E103" s="189"/>
      <c r="F103" s="207"/>
      <c r="G103" s="207"/>
      <c r="H103" s="223">
        <v>11633300</v>
      </c>
      <c r="I103" s="192">
        <v>4948771</v>
      </c>
      <c r="J103" s="208">
        <v>0</v>
      </c>
      <c r="K103" s="193"/>
      <c r="L103" s="209">
        <f>J103/I103*100</f>
        <v>0</v>
      </c>
    </row>
    <row r="104" spans="1:12" ht="72">
      <c r="A104" s="143">
        <v>100302</v>
      </c>
      <c r="B104" s="144" t="s">
        <v>103</v>
      </c>
      <c r="C104" s="221">
        <v>4576.43</v>
      </c>
      <c r="D104" s="188">
        <v>65000</v>
      </c>
      <c r="E104" s="188">
        <v>39308</v>
      </c>
      <c r="F104" s="207">
        <f t="shared" si="7"/>
        <v>858.9227847907647</v>
      </c>
      <c r="G104" s="207">
        <f t="shared" si="8"/>
        <v>60.473846153846154</v>
      </c>
      <c r="H104" s="222"/>
      <c r="I104" s="210">
        <v>56660</v>
      </c>
      <c r="J104" s="191">
        <v>56660</v>
      </c>
      <c r="K104" s="193"/>
      <c r="L104" s="209">
        <f>J104/I104*100</f>
        <v>100</v>
      </c>
    </row>
    <row r="105" spans="1:12" ht="29.25" customHeight="1">
      <c r="A105" s="141">
        <v>110000</v>
      </c>
      <c r="B105" s="142" t="s">
        <v>104</v>
      </c>
      <c r="C105" s="221">
        <v>8615651.77</v>
      </c>
      <c r="D105" s="185">
        <v>12507780</v>
      </c>
      <c r="E105" s="185">
        <v>12384134</v>
      </c>
      <c r="F105" s="200">
        <f t="shared" si="7"/>
        <v>143.7399552651604</v>
      </c>
      <c r="G105" s="200">
        <f t="shared" si="8"/>
        <v>99.0114472752159</v>
      </c>
      <c r="H105" s="221">
        <v>988945.89</v>
      </c>
      <c r="I105" s="202">
        <v>949902.08</v>
      </c>
      <c r="J105" s="201">
        <v>771009.08</v>
      </c>
      <c r="K105" s="203">
        <f>J105/H105*100</f>
        <v>77.96271644346487</v>
      </c>
      <c r="L105" s="204">
        <f>J105/I105*100</f>
        <v>81.16721673038131</v>
      </c>
    </row>
    <row r="106" spans="1:12" ht="29.25" customHeight="1">
      <c r="A106" s="141">
        <v>120000</v>
      </c>
      <c r="B106" s="142" t="s">
        <v>105</v>
      </c>
      <c r="C106" s="223">
        <v>50000</v>
      </c>
      <c r="D106" s="185">
        <v>100000</v>
      </c>
      <c r="E106" s="211">
        <v>100000</v>
      </c>
      <c r="F106" s="200">
        <v>0</v>
      </c>
      <c r="G106" s="200">
        <f t="shared" si="8"/>
        <v>100</v>
      </c>
      <c r="H106" s="222"/>
      <c r="I106" s="202"/>
      <c r="J106" s="206"/>
      <c r="K106" s="203"/>
      <c r="L106" s="209"/>
    </row>
    <row r="107" spans="1:12" ht="30" customHeight="1">
      <c r="A107" s="141">
        <v>130000</v>
      </c>
      <c r="B107" s="142" t="s">
        <v>106</v>
      </c>
      <c r="C107" s="221">
        <v>1680135.26</v>
      </c>
      <c r="D107" s="185">
        <v>2511132</v>
      </c>
      <c r="E107" s="185">
        <v>2305036</v>
      </c>
      <c r="F107" s="200">
        <f t="shared" si="7"/>
        <v>137.193478101281</v>
      </c>
      <c r="G107" s="200">
        <f t="shared" si="8"/>
        <v>91.79270544121138</v>
      </c>
      <c r="H107" s="221">
        <v>199729.9</v>
      </c>
      <c r="I107" s="202">
        <v>561917</v>
      </c>
      <c r="J107" s="201">
        <v>150202.2</v>
      </c>
      <c r="K107" s="203">
        <f>J107/H107*100</f>
        <v>75.20266119394243</v>
      </c>
      <c r="L107" s="204">
        <f>J107/I107*100</f>
        <v>26.730317822738947</v>
      </c>
    </row>
    <row r="108" spans="1:12" ht="18">
      <c r="A108" s="141">
        <v>150000</v>
      </c>
      <c r="B108" s="142" t="s">
        <v>107</v>
      </c>
      <c r="C108" s="222"/>
      <c r="D108" s="190"/>
      <c r="E108" s="189"/>
      <c r="F108" s="207"/>
      <c r="G108" s="207"/>
      <c r="H108" s="221">
        <v>96112.78</v>
      </c>
      <c r="I108" s="202">
        <v>29350</v>
      </c>
      <c r="J108" s="206">
        <v>0</v>
      </c>
      <c r="K108" s="203"/>
      <c r="L108" s="204">
        <f>J108/I108*100</f>
        <v>0</v>
      </c>
    </row>
    <row r="109" spans="1:12" ht="24.75" customHeight="1">
      <c r="A109" s="141">
        <v>160101</v>
      </c>
      <c r="B109" s="145" t="s">
        <v>123</v>
      </c>
      <c r="C109" s="222"/>
      <c r="D109" s="185">
        <v>197376</v>
      </c>
      <c r="E109" s="189">
        <v>147375</v>
      </c>
      <c r="F109" s="207"/>
      <c r="G109" s="207">
        <f t="shared" si="8"/>
        <v>74.66713278210116</v>
      </c>
      <c r="H109" s="222">
        <v>4245.32</v>
      </c>
      <c r="I109" s="202">
        <v>15000</v>
      </c>
      <c r="J109" s="201">
        <v>0</v>
      </c>
      <c r="K109" s="203"/>
      <c r="L109" s="209"/>
    </row>
    <row r="110" spans="1:12" ht="54">
      <c r="A110" s="141">
        <v>170000</v>
      </c>
      <c r="B110" s="142" t="s">
        <v>108</v>
      </c>
      <c r="C110" s="221">
        <v>2013924.09</v>
      </c>
      <c r="D110" s="185">
        <v>9174910</v>
      </c>
      <c r="E110" s="185">
        <v>6160507</v>
      </c>
      <c r="F110" s="200">
        <f t="shared" si="7"/>
        <v>305.8956904378655</v>
      </c>
      <c r="G110" s="200">
        <f t="shared" si="8"/>
        <v>67.14514910772967</v>
      </c>
      <c r="H110" s="225">
        <v>1001878.77</v>
      </c>
      <c r="I110" s="202">
        <v>14417438</v>
      </c>
      <c r="J110" s="206">
        <v>1898739.02</v>
      </c>
      <c r="K110" s="203">
        <f>J110/H110*100</f>
        <v>189.5178415648033</v>
      </c>
      <c r="L110" s="204">
        <f>J110/I110*100</f>
        <v>13.169739450240744</v>
      </c>
    </row>
    <row r="111" spans="1:12" ht="54">
      <c r="A111" s="143">
        <v>170102</v>
      </c>
      <c r="B111" s="144" t="s">
        <v>109</v>
      </c>
      <c r="C111" s="221">
        <v>88608.23</v>
      </c>
      <c r="D111" s="188">
        <v>128445</v>
      </c>
      <c r="E111" s="188">
        <v>25123</v>
      </c>
      <c r="F111" s="207">
        <f t="shared" si="7"/>
        <v>28.352896790738285</v>
      </c>
      <c r="G111" s="207">
        <f t="shared" si="8"/>
        <v>19.559344466503173</v>
      </c>
      <c r="H111" s="222"/>
      <c r="I111" s="192"/>
      <c r="J111" s="191"/>
      <c r="K111" s="193"/>
      <c r="L111" s="209"/>
    </row>
    <row r="112" spans="1:12" ht="54">
      <c r="A112" s="143">
        <v>170302</v>
      </c>
      <c r="B112" s="144" t="s">
        <v>110</v>
      </c>
      <c r="C112" s="221">
        <v>192479.74</v>
      </c>
      <c r="D112" s="188">
        <v>124413</v>
      </c>
      <c r="E112" s="188">
        <v>0</v>
      </c>
      <c r="F112" s="207">
        <f t="shared" si="7"/>
        <v>0</v>
      </c>
      <c r="G112" s="207">
        <f t="shared" si="8"/>
        <v>0</v>
      </c>
      <c r="H112" s="222"/>
      <c r="I112" s="192"/>
      <c r="J112" s="191"/>
      <c r="K112" s="193"/>
      <c r="L112" s="209"/>
    </row>
    <row r="113" spans="1:12" ht="54">
      <c r="A113" s="143">
        <v>170602</v>
      </c>
      <c r="B113" s="144" t="s">
        <v>111</v>
      </c>
      <c r="C113" s="221">
        <v>1654988.03</v>
      </c>
      <c r="D113" s="188">
        <v>5956965</v>
      </c>
      <c r="E113" s="188">
        <v>3267978</v>
      </c>
      <c r="F113" s="207">
        <f t="shared" si="7"/>
        <v>197.4623345160992</v>
      </c>
      <c r="G113" s="207">
        <f t="shared" si="8"/>
        <v>54.85978178485185</v>
      </c>
      <c r="H113" s="222"/>
      <c r="I113" s="192"/>
      <c r="J113" s="191"/>
      <c r="K113" s="193"/>
      <c r="L113" s="209"/>
    </row>
    <row r="114" spans="1:12" ht="36">
      <c r="A114" s="143">
        <v>170603</v>
      </c>
      <c r="B114" s="144" t="s">
        <v>112</v>
      </c>
      <c r="C114" s="221">
        <v>24494.3</v>
      </c>
      <c r="D114" s="186">
        <v>100000</v>
      </c>
      <c r="E114" s="188">
        <v>64351</v>
      </c>
      <c r="F114" s="207">
        <f t="shared" si="7"/>
        <v>262.71826506574996</v>
      </c>
      <c r="G114" s="207">
        <f t="shared" si="8"/>
        <v>64.351</v>
      </c>
      <c r="H114" s="222"/>
      <c r="I114" s="192"/>
      <c r="J114" s="208"/>
      <c r="K114" s="193"/>
      <c r="L114" s="209"/>
    </row>
    <row r="115" spans="1:12" ht="72">
      <c r="A115" s="143">
        <v>170703</v>
      </c>
      <c r="B115" s="144" t="s">
        <v>113</v>
      </c>
      <c r="C115" s="221">
        <v>53353.79</v>
      </c>
      <c r="D115" s="188">
        <v>2865087</v>
      </c>
      <c r="E115" s="188">
        <v>2803054</v>
      </c>
      <c r="F115" s="207">
        <f t="shared" si="7"/>
        <v>5253.711123427221</v>
      </c>
      <c r="G115" s="207">
        <f t="shared" si="8"/>
        <v>97.8348650494732</v>
      </c>
      <c r="H115" s="221">
        <v>1001878.77</v>
      </c>
      <c r="I115" s="192">
        <v>14417438</v>
      </c>
      <c r="J115" s="208">
        <v>1898739.02</v>
      </c>
      <c r="K115" s="193">
        <f>J115/H115*100</f>
        <v>189.5178415648033</v>
      </c>
      <c r="L115" s="209"/>
    </row>
    <row r="116" spans="1:12" ht="36">
      <c r="A116" s="141">
        <v>180000</v>
      </c>
      <c r="B116" s="146" t="s">
        <v>114</v>
      </c>
      <c r="C116" s="222"/>
      <c r="D116" s="202">
        <v>5814</v>
      </c>
      <c r="E116" s="202">
        <f>E117</f>
        <v>0</v>
      </c>
      <c r="F116" s="200"/>
      <c r="G116" s="200">
        <f t="shared" si="8"/>
        <v>0</v>
      </c>
      <c r="H116" s="222"/>
      <c r="I116" s="202">
        <v>11058195</v>
      </c>
      <c r="J116" s="206">
        <v>0</v>
      </c>
      <c r="K116" s="203"/>
      <c r="L116" s="209">
        <f>J116/I116*100</f>
        <v>0</v>
      </c>
    </row>
    <row r="117" spans="1:12" ht="36">
      <c r="A117" s="143">
        <v>180404</v>
      </c>
      <c r="B117" s="144" t="s">
        <v>115</v>
      </c>
      <c r="C117" s="222"/>
      <c r="D117" s="188">
        <v>5814</v>
      </c>
      <c r="E117" s="189"/>
      <c r="F117" s="207"/>
      <c r="G117" s="207">
        <f t="shared" si="8"/>
        <v>0</v>
      </c>
      <c r="H117" s="222"/>
      <c r="I117" s="192"/>
      <c r="J117" s="191"/>
      <c r="K117" s="193"/>
      <c r="L117" s="209"/>
    </row>
    <row r="118" spans="1:12" ht="18">
      <c r="A118" s="143">
        <v>180109</v>
      </c>
      <c r="B118" s="144"/>
      <c r="C118" s="222"/>
      <c r="D118" s="188"/>
      <c r="E118" s="189"/>
      <c r="F118" s="207"/>
      <c r="G118" s="207"/>
      <c r="H118" s="222"/>
      <c r="I118" s="192">
        <v>11058195</v>
      </c>
      <c r="J118" s="191">
        <v>0</v>
      </c>
      <c r="K118" s="193"/>
      <c r="L118" s="209"/>
    </row>
    <row r="119" spans="1:12" ht="54">
      <c r="A119" s="141">
        <v>200000</v>
      </c>
      <c r="B119" s="142" t="s">
        <v>116</v>
      </c>
      <c r="C119" s="221">
        <v>67008.71</v>
      </c>
      <c r="D119" s="185">
        <v>81546</v>
      </c>
      <c r="E119" s="185">
        <v>80917</v>
      </c>
      <c r="F119" s="200">
        <f t="shared" si="7"/>
        <v>120.75594351838737</v>
      </c>
      <c r="G119" s="200">
        <f t="shared" si="8"/>
        <v>99.22865621857602</v>
      </c>
      <c r="H119" s="226">
        <v>40270.71</v>
      </c>
      <c r="I119" s="202">
        <v>114333.8</v>
      </c>
      <c r="J119" s="202">
        <v>91844.29</v>
      </c>
      <c r="K119" s="203"/>
      <c r="L119" s="204">
        <f>J119/I119*100</f>
        <v>80.32995492146678</v>
      </c>
    </row>
    <row r="120" spans="1:12" ht="18">
      <c r="A120" s="143">
        <v>200700</v>
      </c>
      <c r="B120" s="144" t="s">
        <v>120</v>
      </c>
      <c r="C120" s="221">
        <v>67008.71</v>
      </c>
      <c r="D120" s="188">
        <v>81546</v>
      </c>
      <c r="E120" s="188">
        <v>80916</v>
      </c>
      <c r="F120" s="207">
        <f t="shared" si="7"/>
        <v>120.75445117507857</v>
      </c>
      <c r="G120" s="207">
        <f t="shared" si="8"/>
        <v>99.22742991685675</v>
      </c>
      <c r="H120" s="222"/>
      <c r="I120" s="192"/>
      <c r="J120" s="191"/>
      <c r="K120" s="193"/>
      <c r="L120" s="209"/>
    </row>
    <row r="121" spans="1:12" ht="36">
      <c r="A121" s="143">
        <v>240601</v>
      </c>
      <c r="B121" s="144" t="s">
        <v>117</v>
      </c>
      <c r="C121" s="222"/>
      <c r="D121" s="188"/>
      <c r="E121" s="189"/>
      <c r="F121" s="207"/>
      <c r="G121" s="207"/>
      <c r="H121" s="221">
        <v>35270.71</v>
      </c>
      <c r="I121" s="192">
        <v>65733.8</v>
      </c>
      <c r="J121" s="201">
        <v>43244.29</v>
      </c>
      <c r="K121" s="193"/>
      <c r="L121" s="209">
        <f>J121/I121*100</f>
        <v>65.78699238443541</v>
      </c>
    </row>
    <row r="122" spans="1:12" ht="54">
      <c r="A122" s="143">
        <v>240603</v>
      </c>
      <c r="B122" s="144" t="s">
        <v>118</v>
      </c>
      <c r="C122" s="222"/>
      <c r="D122" s="188"/>
      <c r="E122" s="189"/>
      <c r="F122" s="207"/>
      <c r="G122" s="207"/>
      <c r="H122" s="222"/>
      <c r="I122" s="192">
        <v>48600</v>
      </c>
      <c r="J122" s="191">
        <v>48600</v>
      </c>
      <c r="K122" s="193"/>
      <c r="L122" s="209">
        <f>J122/I122*100</f>
        <v>100</v>
      </c>
    </row>
    <row r="123" spans="1:12" ht="54">
      <c r="A123" s="143">
        <v>240604</v>
      </c>
      <c r="B123" s="144" t="s">
        <v>119</v>
      </c>
      <c r="C123" s="222"/>
      <c r="D123" s="188"/>
      <c r="E123" s="189"/>
      <c r="F123" s="207"/>
      <c r="G123" s="207"/>
      <c r="H123" s="222">
        <v>5000</v>
      </c>
      <c r="I123" s="192"/>
      <c r="J123" s="191"/>
      <c r="K123" s="193"/>
      <c r="L123" s="209"/>
    </row>
    <row r="124" spans="1:12" ht="36">
      <c r="A124" s="141">
        <v>250000</v>
      </c>
      <c r="B124" s="142" t="s">
        <v>126</v>
      </c>
      <c r="C124" s="221">
        <v>1182388.73</v>
      </c>
      <c r="D124" s="185">
        <v>4465557</v>
      </c>
      <c r="E124" s="185">
        <v>1372458</v>
      </c>
      <c r="F124" s="200">
        <f t="shared" si="7"/>
        <v>116.07502382063468</v>
      </c>
      <c r="G124" s="200">
        <f t="shared" si="8"/>
        <v>30.734307052849175</v>
      </c>
      <c r="H124" s="222"/>
      <c r="I124" s="202">
        <v>154500</v>
      </c>
      <c r="J124" s="206">
        <v>40000</v>
      </c>
      <c r="K124" s="203"/>
      <c r="L124" s="209"/>
    </row>
    <row r="125" spans="1:12" ht="31.5" customHeight="1" thickBot="1">
      <c r="A125" s="147"/>
      <c r="B125" s="148" t="s">
        <v>121</v>
      </c>
      <c r="C125" s="194">
        <f>C92+C93+C94+C95+C96+C105+C106+C107+C110+C116+C119+C124+C109</f>
        <v>233930939.94</v>
      </c>
      <c r="D125" s="194">
        <f>D92+D93+D94+D95+D96+D105+D106+D107+D110+D116+D119+D124+D109</f>
        <v>313583299</v>
      </c>
      <c r="E125" s="194">
        <f>E92+E93+E94+E95+E96+E105+E106+E107+E110+E116+E119+E124+E109</f>
        <v>273558220</v>
      </c>
      <c r="F125" s="212">
        <f t="shared" si="7"/>
        <v>116.93973446614794</v>
      </c>
      <c r="G125" s="212">
        <f t="shared" si="8"/>
        <v>87.2362210845929</v>
      </c>
      <c r="H125" s="213">
        <f>H92+H93+H94+H95+H96+H105+H106+H107+H110+H116+H119+H124+H109+H108</f>
        <v>21332954.61</v>
      </c>
      <c r="I125" s="213">
        <f>I92+I93+I94+I95+I96+I105+I106+I107+I110+I116+I119+I124+I109+I108</f>
        <v>51871935.92999999</v>
      </c>
      <c r="J125" s="213">
        <f>J92+J93+J94+J95+J96+J105+J106+J107+J110+J116+J119+J124+J109+J108</f>
        <v>18900533.419999998</v>
      </c>
      <c r="K125" s="214">
        <f>J125/H125*100</f>
        <v>88.5978232529507</v>
      </c>
      <c r="L125" s="215">
        <f>J125/I125*100</f>
        <v>36.4369154170491</v>
      </c>
    </row>
    <row r="126" spans="1:12" ht="12.75">
      <c r="A126" s="52"/>
      <c r="B126" s="60"/>
      <c r="C126" s="60"/>
      <c r="D126" s="61"/>
      <c r="E126" s="62"/>
      <c r="F126" s="59"/>
      <c r="G126" s="59"/>
      <c r="H126" s="59"/>
      <c r="I126" s="63"/>
      <c r="J126" s="61"/>
      <c r="K126" s="62"/>
      <c r="L126" s="52"/>
    </row>
    <row r="127" spans="1:12" ht="12.75">
      <c r="A127" s="52"/>
      <c r="B127" s="60"/>
      <c r="C127" s="60"/>
      <c r="D127" s="61"/>
      <c r="E127" s="62"/>
      <c r="F127" s="59"/>
      <c r="G127" s="59"/>
      <c r="H127" s="59"/>
      <c r="I127" s="63"/>
      <c r="J127" s="61"/>
      <c r="K127" s="62"/>
      <c r="L127" s="52"/>
    </row>
    <row r="128" spans="6:11" ht="15">
      <c r="F128" s="68"/>
      <c r="G128" s="68"/>
      <c r="H128" s="68"/>
      <c r="I128" s="68"/>
      <c r="J128" s="68"/>
      <c r="K128" s="68"/>
    </row>
    <row r="129" spans="2:11" ht="18">
      <c r="B129" s="71"/>
      <c r="E129" s="71"/>
      <c r="F129" s="68"/>
      <c r="G129" s="68"/>
      <c r="H129" s="68"/>
      <c r="I129" s="68"/>
      <c r="J129" s="68"/>
      <c r="K129" s="68"/>
    </row>
    <row r="130" spans="2:11" ht="27" customHeight="1">
      <c r="B130" s="71" t="s">
        <v>151</v>
      </c>
      <c r="E130" s="71"/>
      <c r="F130" s="72"/>
      <c r="G130" s="68"/>
      <c r="H130" s="68" t="s">
        <v>167</v>
      </c>
      <c r="I130" s="68"/>
      <c r="K130" s="68"/>
    </row>
  </sheetData>
  <mergeCells count="19">
    <mergeCell ref="A8:A10"/>
    <mergeCell ref="C8:G8"/>
    <mergeCell ref="C9:C10"/>
    <mergeCell ref="D9:D10"/>
    <mergeCell ref="E9:E10"/>
    <mergeCell ref="F9:G9"/>
    <mergeCell ref="B5:K5"/>
    <mergeCell ref="B6:K6"/>
    <mergeCell ref="B8:B10"/>
    <mergeCell ref="K9:L9"/>
    <mergeCell ref="H8:L8"/>
    <mergeCell ref="H9:H10"/>
    <mergeCell ref="I9:I10"/>
    <mergeCell ref="J9:J10"/>
    <mergeCell ref="B91:K91"/>
    <mergeCell ref="B11:K11"/>
    <mergeCell ref="B85:K85"/>
    <mergeCell ref="D87:F87"/>
    <mergeCell ref="I87:K87"/>
  </mergeCells>
  <printOptions/>
  <pageMargins left="0.71" right="0.75" top="0.27" bottom="0.5" header="0.26" footer="0.5"/>
  <pageSetup fitToHeight="5" horizontalDpi="600" verticalDpi="600" orientation="landscape" paperSize="9" scale="55" r:id="rId1"/>
  <rowBreaks count="2" manualBreakCount="2">
    <brk id="68" max="11" man="1"/>
    <brk id="7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A1" sqref="A1:K1"/>
    </sheetView>
  </sheetViews>
  <sheetFormatPr defaultColWidth="9.00390625" defaultRowHeight="12.75" outlineLevelRow="1"/>
  <cols>
    <col min="1" max="1" width="6.75390625" style="0" customWidth="1"/>
    <col min="2" max="2" width="30.625" style="0" customWidth="1"/>
    <col min="3" max="3" width="11.00390625" style="0" bestFit="1" customWidth="1"/>
    <col min="9" max="9" width="10.125" style="0" customWidth="1"/>
    <col min="10" max="10" width="10.375" style="0" customWidth="1"/>
  </cols>
  <sheetData>
    <row r="1" spans="1:11" ht="20.25" customHeight="1">
      <c r="A1" s="248" t="s">
        <v>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1" ht="12.75">
      <c r="A2" s="8"/>
      <c r="B2" s="9"/>
      <c r="K2" s="10" t="s">
        <v>15</v>
      </c>
    </row>
    <row r="3" spans="1:11" ht="13.5" customHeight="1">
      <c r="A3" s="249"/>
      <c r="B3" s="249"/>
      <c r="C3" s="247" t="s">
        <v>1</v>
      </c>
      <c r="D3" s="247"/>
      <c r="E3" s="247"/>
      <c r="F3" s="247" t="s">
        <v>2</v>
      </c>
      <c r="G3" s="247"/>
      <c r="H3" s="247"/>
      <c r="I3" s="247" t="s">
        <v>3</v>
      </c>
      <c r="J3" s="247"/>
      <c r="K3" s="247"/>
    </row>
    <row r="4" spans="1:11" ht="68.25" customHeight="1">
      <c r="A4" s="250"/>
      <c r="B4" s="250"/>
      <c r="C4" s="4" t="s">
        <v>10</v>
      </c>
      <c r="D4" s="5" t="s">
        <v>11</v>
      </c>
      <c r="E4" s="6" t="s">
        <v>9</v>
      </c>
      <c r="F4" s="4" t="s">
        <v>10</v>
      </c>
      <c r="G4" s="5" t="s">
        <v>11</v>
      </c>
      <c r="H4" s="6" t="s">
        <v>9</v>
      </c>
      <c r="I4" s="4" t="s">
        <v>10</v>
      </c>
      <c r="J4" s="5" t="s">
        <v>11</v>
      </c>
      <c r="K4" s="6" t="s">
        <v>9</v>
      </c>
    </row>
    <row r="5" spans="1:11" ht="12" customHeight="1">
      <c r="A5" s="11">
        <v>1</v>
      </c>
      <c r="B5" s="12">
        <v>2</v>
      </c>
      <c r="C5" s="2">
        <v>3</v>
      </c>
      <c r="D5" s="1">
        <v>4</v>
      </c>
      <c r="E5" s="2">
        <v>5</v>
      </c>
      <c r="F5" s="1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</row>
    <row r="6" spans="1:11" s="15" customFormat="1" ht="12.75">
      <c r="A6" s="13">
        <v>1000</v>
      </c>
      <c r="B6" s="14" t="s">
        <v>16</v>
      </c>
      <c r="C6" s="35">
        <f>C7+SUM(C24:C25)</f>
        <v>710519.5240000001</v>
      </c>
      <c r="D6" s="28">
        <f>D7+SUM(D24:D25)</f>
        <v>669980.0430000001</v>
      </c>
      <c r="E6" s="28">
        <f aca="true" t="shared" si="0" ref="E6:E39">IF(C6=0,0,D6/C6*100)</f>
        <v>94.29438887593467</v>
      </c>
      <c r="F6" s="28">
        <f>F7+SUM(F24:F25)</f>
        <v>156753.15639</v>
      </c>
      <c r="G6" s="28">
        <f>G7+SUM(G24:G25)</f>
        <v>155274.316</v>
      </c>
      <c r="H6" s="28">
        <f aca="true" t="shared" si="1" ref="H6:H39">IF(F6=0,0,G6/F6*100)</f>
        <v>99.05658015184035</v>
      </c>
      <c r="I6" s="28">
        <f>C6+F6</f>
        <v>867272.6803900001</v>
      </c>
      <c r="J6" s="28">
        <f>D6+G6</f>
        <v>825254.359</v>
      </c>
      <c r="K6" s="36">
        <f aca="true" t="shared" si="2" ref="K6:K39">IF(I6=0,0,J6/I6*100)</f>
        <v>95.15511991325438</v>
      </c>
    </row>
    <row r="7" spans="1:11" ht="12.75">
      <c r="A7" s="16">
        <v>1100</v>
      </c>
      <c r="B7" s="17" t="s">
        <v>17</v>
      </c>
      <c r="C7" s="37">
        <f>SUM(C8:C15)+C23-C12-C13</f>
        <v>278801.90300000005</v>
      </c>
      <c r="D7" s="29">
        <f>SUM(D8:D15)+D23-D12-D13</f>
        <v>276406.423</v>
      </c>
      <c r="E7" s="29">
        <f t="shared" si="0"/>
        <v>99.14079496078617</v>
      </c>
      <c r="F7" s="29">
        <f>SUM(F8:F15)+F23-F12-F13</f>
        <v>30055.773</v>
      </c>
      <c r="G7" s="29">
        <f>SUM(G8:G15)+G23-G12-G13</f>
        <v>28583.87199999999</v>
      </c>
      <c r="H7" s="29">
        <f t="shared" si="1"/>
        <v>95.10276777775766</v>
      </c>
      <c r="I7" s="29">
        <f aca="true" t="shared" si="3" ref="I7:I40">C7+F7</f>
        <v>308857.67600000004</v>
      </c>
      <c r="J7" s="29">
        <f aca="true" t="shared" si="4" ref="J7:J40">D7+G7</f>
        <v>304990.295</v>
      </c>
      <c r="K7" s="38">
        <f t="shared" si="2"/>
        <v>98.74784365080826</v>
      </c>
    </row>
    <row r="8" spans="1:11" ht="24">
      <c r="A8" s="16">
        <v>1110</v>
      </c>
      <c r="B8" s="17" t="s">
        <v>18</v>
      </c>
      <c r="C8" s="39">
        <v>118176.626</v>
      </c>
      <c r="D8" s="33">
        <v>117879.755</v>
      </c>
      <c r="E8" s="33">
        <f t="shared" si="0"/>
        <v>99.74879042493563</v>
      </c>
      <c r="F8" s="29">
        <f>3172.59+1.122</f>
        <v>3173.712</v>
      </c>
      <c r="G8" s="29">
        <v>2984.548</v>
      </c>
      <c r="H8" s="33">
        <f t="shared" si="1"/>
        <v>94.03966081358358</v>
      </c>
      <c r="I8" s="33">
        <f t="shared" si="3"/>
        <v>121350.338</v>
      </c>
      <c r="J8" s="33">
        <f t="shared" si="4"/>
        <v>120864.303</v>
      </c>
      <c r="K8" s="40">
        <f t="shared" si="2"/>
        <v>99.59947783581781</v>
      </c>
    </row>
    <row r="9" spans="1:11" ht="12.75">
      <c r="A9" s="16">
        <v>1120</v>
      </c>
      <c r="B9" s="17" t="s">
        <v>19</v>
      </c>
      <c r="C9" s="39">
        <v>43765.005</v>
      </c>
      <c r="D9" s="33">
        <v>43474.243</v>
      </c>
      <c r="E9" s="33">
        <f t="shared" si="0"/>
        <v>99.33562900312705</v>
      </c>
      <c r="F9" s="29">
        <f>1161.796+0.414</f>
        <v>1162.21</v>
      </c>
      <c r="G9" s="29">
        <v>1077.342</v>
      </c>
      <c r="H9" s="33">
        <f t="shared" si="1"/>
        <v>92.69770523399387</v>
      </c>
      <c r="I9" s="33">
        <f t="shared" si="3"/>
        <v>44927.215</v>
      </c>
      <c r="J9" s="33">
        <f t="shared" si="4"/>
        <v>44551.585</v>
      </c>
      <c r="K9" s="40">
        <f t="shared" si="2"/>
        <v>99.16391434456821</v>
      </c>
    </row>
    <row r="10" spans="1:11" ht="24">
      <c r="A10" s="16">
        <v>1130</v>
      </c>
      <c r="B10" s="17" t="s">
        <v>20</v>
      </c>
      <c r="C10" s="37">
        <v>72003.195</v>
      </c>
      <c r="D10" s="29">
        <v>71025.662</v>
      </c>
      <c r="E10" s="29">
        <f t="shared" si="0"/>
        <v>98.64237552236396</v>
      </c>
      <c r="F10" s="29">
        <f>22016.518+3.644+2.499+98.688+1.275-1.178-0.05</f>
        <v>22121.396</v>
      </c>
      <c r="G10" s="29">
        <v>21412.584</v>
      </c>
      <c r="H10" s="29">
        <f t="shared" si="1"/>
        <v>96.7958080041603</v>
      </c>
      <c r="I10" s="29">
        <f t="shared" si="3"/>
        <v>94124.59100000001</v>
      </c>
      <c r="J10" s="29">
        <f t="shared" si="4"/>
        <v>92438.246</v>
      </c>
      <c r="K10" s="38">
        <f t="shared" si="2"/>
        <v>98.20839062132019</v>
      </c>
    </row>
    <row r="11" spans="1:11" ht="12.75">
      <c r="A11" s="18"/>
      <c r="B11" s="19" t="s">
        <v>21</v>
      </c>
      <c r="C11" s="39"/>
      <c r="D11" s="33"/>
      <c r="E11" s="33">
        <f t="shared" si="0"/>
        <v>0</v>
      </c>
      <c r="F11" s="29"/>
      <c r="G11" s="29"/>
      <c r="H11" s="33">
        <f t="shared" si="1"/>
        <v>0</v>
      </c>
      <c r="I11" s="33">
        <f t="shared" si="3"/>
        <v>0</v>
      </c>
      <c r="J11" s="33">
        <f t="shared" si="4"/>
        <v>0</v>
      </c>
      <c r="K11" s="40">
        <f t="shared" si="2"/>
        <v>0</v>
      </c>
    </row>
    <row r="12" spans="1:11" ht="12.75">
      <c r="A12" s="18">
        <v>1132</v>
      </c>
      <c r="B12" s="19" t="s">
        <v>22</v>
      </c>
      <c r="C12" s="41">
        <v>16028.73</v>
      </c>
      <c r="D12" s="42">
        <v>16026.146</v>
      </c>
      <c r="E12" s="42">
        <f t="shared" si="0"/>
        <v>99.98387894736514</v>
      </c>
      <c r="F12" s="30">
        <f>3519.274+3.644</f>
        <v>3522.9179999999997</v>
      </c>
      <c r="G12" s="30">
        <v>3371.521</v>
      </c>
      <c r="H12" s="42">
        <f t="shared" si="1"/>
        <v>95.70251138402882</v>
      </c>
      <c r="I12" s="42">
        <f t="shared" si="3"/>
        <v>19551.648</v>
      </c>
      <c r="J12" s="42">
        <f t="shared" si="4"/>
        <v>19397.667</v>
      </c>
      <c r="K12" s="43">
        <f t="shared" si="2"/>
        <v>99.21243979024172</v>
      </c>
    </row>
    <row r="13" spans="1:11" ht="12.75">
      <c r="A13" s="18">
        <v>1133</v>
      </c>
      <c r="B13" s="19" t="s">
        <v>23</v>
      </c>
      <c r="C13" s="41">
        <v>32788.093</v>
      </c>
      <c r="D13" s="42">
        <v>32640.812</v>
      </c>
      <c r="E13" s="42">
        <f t="shared" si="0"/>
        <v>99.55080949660598</v>
      </c>
      <c r="F13" s="30">
        <v>4008.434</v>
      </c>
      <c r="G13" s="30">
        <v>3982.699</v>
      </c>
      <c r="H13" s="42">
        <f t="shared" si="1"/>
        <v>99.35797870190703</v>
      </c>
      <c r="I13" s="42">
        <f t="shared" si="3"/>
        <v>36796.527</v>
      </c>
      <c r="J13" s="42">
        <f t="shared" si="4"/>
        <v>36623.511</v>
      </c>
      <c r="K13" s="43">
        <f t="shared" si="2"/>
        <v>99.52980345128766</v>
      </c>
    </row>
    <row r="14" spans="1:11" ht="12.75">
      <c r="A14" s="16">
        <v>1140</v>
      </c>
      <c r="B14" s="17" t="s">
        <v>24</v>
      </c>
      <c r="C14" s="39">
        <v>763.296</v>
      </c>
      <c r="D14" s="33">
        <v>708.782</v>
      </c>
      <c r="E14" s="33">
        <f t="shared" si="0"/>
        <v>92.85807864838804</v>
      </c>
      <c r="F14" s="29">
        <v>189.358</v>
      </c>
      <c r="G14" s="29">
        <v>166.464</v>
      </c>
      <c r="H14" s="33">
        <f t="shared" si="1"/>
        <v>87.90967373968884</v>
      </c>
      <c r="I14" s="33">
        <f t="shared" si="3"/>
        <v>952.654</v>
      </c>
      <c r="J14" s="33">
        <f t="shared" si="4"/>
        <v>875.2460000000001</v>
      </c>
      <c r="K14" s="40">
        <f t="shared" si="2"/>
        <v>91.87448958383632</v>
      </c>
    </row>
    <row r="15" spans="1:11" ht="24">
      <c r="A15" s="16">
        <v>1160</v>
      </c>
      <c r="B15" s="17" t="s">
        <v>25</v>
      </c>
      <c r="C15" s="44">
        <f>SUM(C17:C22)</f>
        <v>31505.688</v>
      </c>
      <c r="D15" s="31">
        <f>SUM(D17:D22)</f>
        <v>30816.511</v>
      </c>
      <c r="E15" s="31">
        <f t="shared" si="0"/>
        <v>97.8125315022481</v>
      </c>
      <c r="F15" s="31">
        <f>SUM(F17:F22)</f>
        <v>1362.423</v>
      </c>
      <c r="G15" s="31">
        <f>SUM(G17:G22)</f>
        <v>1202.986</v>
      </c>
      <c r="H15" s="31">
        <f t="shared" si="1"/>
        <v>88.29754048485677</v>
      </c>
      <c r="I15" s="31">
        <f t="shared" si="3"/>
        <v>32868.111</v>
      </c>
      <c r="J15" s="31">
        <f t="shared" si="4"/>
        <v>32019.497</v>
      </c>
      <c r="K15" s="45">
        <f t="shared" si="2"/>
        <v>97.41812360314836</v>
      </c>
    </row>
    <row r="16" spans="1:11" ht="12.75">
      <c r="A16" s="18"/>
      <c r="B16" s="20" t="s">
        <v>21</v>
      </c>
      <c r="C16" s="39"/>
      <c r="D16" s="33"/>
      <c r="E16" s="33">
        <f t="shared" si="0"/>
        <v>0</v>
      </c>
      <c r="F16" s="31"/>
      <c r="G16" s="31"/>
      <c r="H16" s="33">
        <f t="shared" si="1"/>
        <v>0</v>
      </c>
      <c r="I16" s="33">
        <f t="shared" si="3"/>
        <v>0</v>
      </c>
      <c r="J16" s="33">
        <f t="shared" si="4"/>
        <v>0</v>
      </c>
      <c r="K16" s="40">
        <f t="shared" si="2"/>
        <v>0</v>
      </c>
    </row>
    <row r="17" spans="1:11" ht="12.75">
      <c r="A17" s="18">
        <v>1161</v>
      </c>
      <c r="B17" s="20" t="s">
        <v>26</v>
      </c>
      <c r="C17" s="41">
        <v>9956.313</v>
      </c>
      <c r="D17" s="42">
        <v>9579.75</v>
      </c>
      <c r="E17" s="42">
        <f t="shared" si="0"/>
        <v>96.21784690778604</v>
      </c>
      <c r="F17" s="32">
        <v>383.278</v>
      </c>
      <c r="G17" s="32">
        <v>313.694</v>
      </c>
      <c r="H17" s="42">
        <f t="shared" si="1"/>
        <v>81.8450315436837</v>
      </c>
      <c r="I17" s="42">
        <f t="shared" si="3"/>
        <v>10339.591</v>
      </c>
      <c r="J17" s="42">
        <f t="shared" si="4"/>
        <v>9893.444</v>
      </c>
      <c r="K17" s="43">
        <f t="shared" si="2"/>
        <v>95.68506143037959</v>
      </c>
    </row>
    <row r="18" spans="1:11" ht="24">
      <c r="A18" s="18">
        <v>1162</v>
      </c>
      <c r="B18" s="20" t="s">
        <v>27</v>
      </c>
      <c r="C18" s="41">
        <v>10219.753</v>
      </c>
      <c r="D18" s="42">
        <v>10049.087</v>
      </c>
      <c r="E18" s="42">
        <f t="shared" si="0"/>
        <v>98.33003791774614</v>
      </c>
      <c r="F18" s="30">
        <v>273.127</v>
      </c>
      <c r="G18" s="30">
        <v>240.806</v>
      </c>
      <c r="H18" s="42">
        <f t="shared" si="1"/>
        <v>88.16631091030912</v>
      </c>
      <c r="I18" s="42">
        <f t="shared" si="3"/>
        <v>10492.880000000001</v>
      </c>
      <c r="J18" s="42">
        <f t="shared" si="4"/>
        <v>10289.893</v>
      </c>
      <c r="K18" s="43">
        <f t="shared" si="2"/>
        <v>98.06547868649979</v>
      </c>
    </row>
    <row r="19" spans="1:11" ht="12.75">
      <c r="A19" s="18">
        <v>1163</v>
      </c>
      <c r="B19" s="20" t="s">
        <v>28</v>
      </c>
      <c r="C19" s="41">
        <v>6738.705</v>
      </c>
      <c r="D19" s="42">
        <v>6631.206</v>
      </c>
      <c r="E19" s="42">
        <f t="shared" si="0"/>
        <v>98.40475284197781</v>
      </c>
      <c r="F19" s="30">
        <v>620.006</v>
      </c>
      <c r="G19" s="30">
        <v>575.708</v>
      </c>
      <c r="H19" s="42">
        <f t="shared" si="1"/>
        <v>92.85523043325387</v>
      </c>
      <c r="I19" s="42">
        <f t="shared" si="3"/>
        <v>7358.711</v>
      </c>
      <c r="J19" s="42">
        <f t="shared" si="4"/>
        <v>7206.914</v>
      </c>
      <c r="K19" s="43">
        <f t="shared" si="2"/>
        <v>97.93717948700525</v>
      </c>
    </row>
    <row r="20" spans="1:11" ht="12.75">
      <c r="A20" s="18">
        <v>1164</v>
      </c>
      <c r="B20" s="20" t="s">
        <v>29</v>
      </c>
      <c r="C20" s="41">
        <v>821.586</v>
      </c>
      <c r="D20" s="42">
        <v>799.082</v>
      </c>
      <c r="E20" s="42">
        <f t="shared" si="0"/>
        <v>97.260907561716</v>
      </c>
      <c r="F20" s="30">
        <f>16.306-0.208</f>
        <v>16.098000000000003</v>
      </c>
      <c r="G20" s="30">
        <v>12.494</v>
      </c>
      <c r="H20" s="42">
        <f t="shared" si="1"/>
        <v>77.61212572990432</v>
      </c>
      <c r="I20" s="42">
        <f t="shared" si="3"/>
        <v>837.684</v>
      </c>
      <c r="J20" s="42">
        <f t="shared" si="4"/>
        <v>811.576</v>
      </c>
      <c r="K20" s="43">
        <f t="shared" si="2"/>
        <v>96.88331160676341</v>
      </c>
    </row>
    <row r="21" spans="1:11" ht="11.25" customHeight="1">
      <c r="A21" s="18">
        <v>1165</v>
      </c>
      <c r="B21" s="20" t="s">
        <v>30</v>
      </c>
      <c r="C21" s="41">
        <v>786.035</v>
      </c>
      <c r="D21" s="42">
        <v>774.169</v>
      </c>
      <c r="E21" s="42">
        <f t="shared" si="0"/>
        <v>98.49039801026672</v>
      </c>
      <c r="F21" s="30">
        <f>58.25+0.208</f>
        <v>58.458</v>
      </c>
      <c r="G21" s="30">
        <v>52.681</v>
      </c>
      <c r="H21" s="42">
        <f t="shared" si="1"/>
        <v>90.11769133394915</v>
      </c>
      <c r="I21" s="42">
        <f t="shared" si="3"/>
        <v>844.4929999999999</v>
      </c>
      <c r="J21" s="42">
        <f t="shared" si="4"/>
        <v>826.85</v>
      </c>
      <c r="K21" s="43">
        <f t="shared" si="2"/>
        <v>97.91081749641502</v>
      </c>
    </row>
    <row r="22" spans="1:11" ht="12.75">
      <c r="A22" s="18">
        <v>1166</v>
      </c>
      <c r="B22" s="20" t="s">
        <v>31</v>
      </c>
      <c r="C22" s="41">
        <v>2983.296</v>
      </c>
      <c r="D22" s="42">
        <v>2983.217</v>
      </c>
      <c r="E22" s="42">
        <f t="shared" si="0"/>
        <v>99.99735192216932</v>
      </c>
      <c r="F22" s="29">
        <v>11.456</v>
      </c>
      <c r="G22" s="29">
        <v>7.603</v>
      </c>
      <c r="H22" s="42">
        <f t="shared" si="1"/>
        <v>66.36696927374301</v>
      </c>
      <c r="I22" s="42">
        <f t="shared" si="3"/>
        <v>2994.752</v>
      </c>
      <c r="J22" s="42">
        <f t="shared" si="4"/>
        <v>2990.82</v>
      </c>
      <c r="K22" s="43">
        <f t="shared" si="2"/>
        <v>99.86870365225569</v>
      </c>
    </row>
    <row r="23" spans="1:11" ht="24">
      <c r="A23" s="16">
        <v>1170</v>
      </c>
      <c r="B23" s="17" t="s">
        <v>32</v>
      </c>
      <c r="C23" s="39">
        <v>12588.093</v>
      </c>
      <c r="D23" s="33">
        <v>12501.47</v>
      </c>
      <c r="E23" s="33">
        <f t="shared" si="0"/>
        <v>99.31186558599462</v>
      </c>
      <c r="F23" s="29">
        <v>2046.674</v>
      </c>
      <c r="G23" s="29">
        <v>1739.948</v>
      </c>
      <c r="H23" s="33">
        <f t="shared" si="1"/>
        <v>85.0134413199171</v>
      </c>
      <c r="I23" s="33">
        <f t="shared" si="3"/>
        <v>14634.767</v>
      </c>
      <c r="J23" s="33">
        <f t="shared" si="4"/>
        <v>14241.418</v>
      </c>
      <c r="K23" s="40">
        <f t="shared" si="2"/>
        <v>97.31222915950762</v>
      </c>
    </row>
    <row r="24" spans="1:11" ht="12.75">
      <c r="A24" s="16">
        <v>1200</v>
      </c>
      <c r="B24" s="17" t="s">
        <v>33</v>
      </c>
      <c r="C24" s="39"/>
      <c r="D24" s="33"/>
      <c r="E24" s="33">
        <f t="shared" si="0"/>
        <v>0</v>
      </c>
      <c r="F24" s="33"/>
      <c r="G24" s="33"/>
      <c r="H24" s="33">
        <f t="shared" si="1"/>
        <v>0</v>
      </c>
      <c r="I24" s="33">
        <f t="shared" si="3"/>
        <v>0</v>
      </c>
      <c r="J24" s="33">
        <f t="shared" si="4"/>
        <v>0</v>
      </c>
      <c r="K24" s="40">
        <f t="shared" si="2"/>
        <v>0</v>
      </c>
    </row>
    <row r="25" spans="1:11" ht="24">
      <c r="A25" s="16">
        <v>1300</v>
      </c>
      <c r="B25" s="17" t="s">
        <v>34</v>
      </c>
      <c r="C25" s="39">
        <f>+C26+C27+C28</f>
        <v>431717.62100000004</v>
      </c>
      <c r="D25" s="33">
        <f>+D26+D27+D28</f>
        <v>393573.62</v>
      </c>
      <c r="E25" s="33">
        <f t="shared" si="0"/>
        <v>91.16459483130525</v>
      </c>
      <c r="F25" s="33">
        <f>+F26+F27+F28</f>
        <v>126697.38338999999</v>
      </c>
      <c r="G25" s="33">
        <f>+G26+G27+G28</f>
        <v>126690.44399999999</v>
      </c>
      <c r="H25" s="33">
        <f t="shared" si="1"/>
        <v>99.99452286241885</v>
      </c>
      <c r="I25" s="33">
        <f t="shared" si="3"/>
        <v>558415.00439</v>
      </c>
      <c r="J25" s="33">
        <f t="shared" si="4"/>
        <v>520264.064</v>
      </c>
      <c r="K25" s="40">
        <f t="shared" si="2"/>
        <v>93.16799511294019</v>
      </c>
    </row>
    <row r="26" spans="1:11" ht="12.75">
      <c r="A26" s="16">
        <v>1310</v>
      </c>
      <c r="B26" s="17" t="s">
        <v>35</v>
      </c>
      <c r="C26" s="39">
        <v>28851.722</v>
      </c>
      <c r="D26" s="33">
        <v>28231.577</v>
      </c>
      <c r="E26" s="33">
        <f t="shared" si="0"/>
        <v>97.85057890132173</v>
      </c>
      <c r="F26" s="33">
        <v>60497.251370000005</v>
      </c>
      <c r="G26" s="33">
        <v>60493.373</v>
      </c>
      <c r="H26" s="33">
        <f t="shared" si="1"/>
        <v>99.99358917981863</v>
      </c>
      <c r="I26" s="33">
        <f t="shared" si="3"/>
        <v>89348.97337</v>
      </c>
      <c r="J26" s="33">
        <f t="shared" si="4"/>
        <v>88724.95</v>
      </c>
      <c r="K26" s="40">
        <f t="shared" si="2"/>
        <v>99.3015886512586</v>
      </c>
    </row>
    <row r="27" spans="1:11" ht="24">
      <c r="A27" s="16">
        <v>1320</v>
      </c>
      <c r="B27" s="17" t="s">
        <v>36</v>
      </c>
      <c r="C27" s="39">
        <v>349766.155</v>
      </c>
      <c r="D27" s="33">
        <v>320837.084</v>
      </c>
      <c r="E27" s="33">
        <f t="shared" si="0"/>
        <v>91.72902506819162</v>
      </c>
      <c r="F27" s="33">
        <v>66167.98902</v>
      </c>
      <c r="G27" s="33">
        <v>66167.989</v>
      </c>
      <c r="H27" s="33">
        <f t="shared" si="1"/>
        <v>99.99999996977391</v>
      </c>
      <c r="I27" s="33">
        <f t="shared" si="3"/>
        <v>415934.14402</v>
      </c>
      <c r="J27" s="33">
        <f t="shared" si="4"/>
        <v>387005.073</v>
      </c>
      <c r="K27" s="40">
        <f t="shared" si="2"/>
        <v>93.0447953273562</v>
      </c>
    </row>
    <row r="28" spans="1:11" ht="12.75">
      <c r="A28" s="16">
        <v>1340</v>
      </c>
      <c r="B28" s="17" t="s">
        <v>37</v>
      </c>
      <c r="C28" s="39">
        <v>53099.744</v>
      </c>
      <c r="D28" s="33">
        <v>44504.959</v>
      </c>
      <c r="E28" s="33">
        <f t="shared" si="0"/>
        <v>83.81388618370741</v>
      </c>
      <c r="F28" s="29">
        <v>32.143</v>
      </c>
      <c r="G28" s="29">
        <v>29.082</v>
      </c>
      <c r="H28" s="33">
        <f t="shared" si="1"/>
        <v>90.47693121363906</v>
      </c>
      <c r="I28" s="33">
        <f t="shared" si="3"/>
        <v>53131.886999999995</v>
      </c>
      <c r="J28" s="33">
        <f t="shared" si="4"/>
        <v>44534.041000000005</v>
      </c>
      <c r="K28" s="40">
        <f t="shared" si="2"/>
        <v>83.81791710126917</v>
      </c>
    </row>
    <row r="29" spans="1:11" s="15" customFormat="1" ht="12.75">
      <c r="A29" s="21">
        <v>2000</v>
      </c>
      <c r="B29" s="22" t="s">
        <v>38</v>
      </c>
      <c r="C29" s="46">
        <f>+C30+C35+C36</f>
        <v>57024.1652</v>
      </c>
      <c r="D29" s="47">
        <f>+D30+D35+D36</f>
        <v>54383.69</v>
      </c>
      <c r="E29" s="47">
        <f t="shared" si="0"/>
        <v>95.36955045156891</v>
      </c>
      <c r="F29" s="47">
        <f>+F30+F35+F36</f>
        <v>55408.335999999996</v>
      </c>
      <c r="G29" s="47">
        <f>+G30+G35+G36</f>
        <v>39274.681</v>
      </c>
      <c r="H29" s="47">
        <f t="shared" si="1"/>
        <v>70.88226038767885</v>
      </c>
      <c r="I29" s="47">
        <f t="shared" si="3"/>
        <v>112432.5012</v>
      </c>
      <c r="J29" s="47">
        <f t="shared" si="4"/>
        <v>93658.371</v>
      </c>
      <c r="K29" s="48">
        <f t="shared" si="2"/>
        <v>83.30186556411857</v>
      </c>
    </row>
    <row r="30" spans="1:11" s="15" customFormat="1" ht="12.75">
      <c r="A30" s="21">
        <v>2100</v>
      </c>
      <c r="B30" s="22" t="s">
        <v>39</v>
      </c>
      <c r="C30" s="46">
        <f>SUM(C31:C34)</f>
        <v>21118.865199999997</v>
      </c>
      <c r="D30" s="47">
        <f>SUM(D31:D34)</f>
        <v>20524.981</v>
      </c>
      <c r="E30" s="47">
        <f t="shared" si="0"/>
        <v>97.1878971981885</v>
      </c>
      <c r="F30" s="47">
        <f>SUM(F31:F34)</f>
        <v>19715.191</v>
      </c>
      <c r="G30" s="47">
        <f>SUM(G31:G34)</f>
        <v>19054.48</v>
      </c>
      <c r="H30" s="47">
        <f t="shared" si="1"/>
        <v>96.64872128299442</v>
      </c>
      <c r="I30" s="47">
        <f t="shared" si="3"/>
        <v>40834.05619999999</v>
      </c>
      <c r="J30" s="47">
        <f t="shared" si="4"/>
        <v>39579.460999999996</v>
      </c>
      <c r="K30" s="48">
        <f t="shared" si="2"/>
        <v>96.92757634986064</v>
      </c>
    </row>
    <row r="31" spans="1:11" ht="12.75">
      <c r="A31" s="16">
        <v>2110</v>
      </c>
      <c r="B31" s="17" t="s">
        <v>40</v>
      </c>
      <c r="C31" s="39">
        <v>7083.063</v>
      </c>
      <c r="D31" s="33">
        <v>6853.457</v>
      </c>
      <c r="E31" s="33">
        <f t="shared" si="0"/>
        <v>96.75837981393079</v>
      </c>
      <c r="F31" s="29">
        <f>8123.704-2.56</f>
        <v>8121.143999999999</v>
      </c>
      <c r="G31" s="29">
        <v>7989.749</v>
      </c>
      <c r="H31" s="33">
        <f t="shared" si="1"/>
        <v>98.38206292118451</v>
      </c>
      <c r="I31" s="33">
        <f t="shared" si="3"/>
        <v>15204.206999999999</v>
      </c>
      <c r="J31" s="33">
        <f t="shared" si="4"/>
        <v>14843.206</v>
      </c>
      <c r="K31" s="40">
        <f t="shared" si="2"/>
        <v>97.6256505847362</v>
      </c>
    </row>
    <row r="32" spans="1:11" ht="12.75">
      <c r="A32" s="16">
        <v>2120</v>
      </c>
      <c r="B32" s="17" t="s">
        <v>41</v>
      </c>
      <c r="C32" s="39">
        <v>24</v>
      </c>
      <c r="D32" s="33">
        <v>24</v>
      </c>
      <c r="E32" s="33">
        <f t="shared" si="0"/>
        <v>100</v>
      </c>
      <c r="F32" s="29">
        <v>5856.334</v>
      </c>
      <c r="G32" s="29">
        <v>5420.709</v>
      </c>
      <c r="H32" s="33">
        <f t="shared" si="1"/>
        <v>92.56147275753057</v>
      </c>
      <c r="I32" s="33">
        <f t="shared" si="3"/>
        <v>5880.334</v>
      </c>
      <c r="J32" s="33">
        <f t="shared" si="4"/>
        <v>5444.709</v>
      </c>
      <c r="K32" s="40">
        <f t="shared" si="2"/>
        <v>92.59183236870558</v>
      </c>
    </row>
    <row r="33" spans="1:11" ht="12.75">
      <c r="A33" s="16">
        <v>2130</v>
      </c>
      <c r="B33" s="17" t="s">
        <v>42</v>
      </c>
      <c r="C33" s="39">
        <v>13564.319</v>
      </c>
      <c r="D33" s="33">
        <v>13202.903</v>
      </c>
      <c r="E33" s="33">
        <f t="shared" si="0"/>
        <v>97.33553892384867</v>
      </c>
      <c r="F33" s="29">
        <v>1425.213</v>
      </c>
      <c r="G33" s="29">
        <v>1383.518</v>
      </c>
      <c r="H33" s="33">
        <f t="shared" si="1"/>
        <v>97.07447237711135</v>
      </c>
      <c r="I33" s="33">
        <f t="shared" si="3"/>
        <v>14989.532</v>
      </c>
      <c r="J33" s="33">
        <f t="shared" si="4"/>
        <v>14586.421</v>
      </c>
      <c r="K33" s="40">
        <f t="shared" si="2"/>
        <v>97.31071657207177</v>
      </c>
    </row>
    <row r="34" spans="1:11" ht="12.75">
      <c r="A34" s="16">
        <v>2140</v>
      </c>
      <c r="B34" s="17" t="s">
        <v>43</v>
      </c>
      <c r="C34" s="39">
        <v>447.4832</v>
      </c>
      <c r="D34" s="33">
        <v>444.621</v>
      </c>
      <c r="E34" s="33">
        <f t="shared" si="0"/>
        <v>99.3603782220204</v>
      </c>
      <c r="F34" s="29">
        <v>4312.5</v>
      </c>
      <c r="G34" s="29">
        <v>4260.504</v>
      </c>
      <c r="H34" s="33">
        <f t="shared" si="1"/>
        <v>98.79429565217391</v>
      </c>
      <c r="I34" s="33">
        <f t="shared" si="3"/>
        <v>4759.9832</v>
      </c>
      <c r="J34" s="33">
        <f t="shared" si="4"/>
        <v>4705.125</v>
      </c>
      <c r="K34" s="40">
        <f t="shared" si="2"/>
        <v>98.8475127391206</v>
      </c>
    </row>
    <row r="35" spans="1:11" s="7" customFormat="1" ht="24">
      <c r="A35" s="16">
        <v>2300</v>
      </c>
      <c r="B35" s="17" t="s">
        <v>44</v>
      </c>
      <c r="C35" s="39">
        <v>10.695</v>
      </c>
      <c r="D35" s="33">
        <v>10.635</v>
      </c>
      <c r="E35" s="33">
        <f t="shared" si="0"/>
        <v>99.4389901823282</v>
      </c>
      <c r="F35" s="29"/>
      <c r="G35" s="29"/>
      <c r="H35" s="33">
        <f t="shared" si="1"/>
        <v>0</v>
      </c>
      <c r="I35" s="33">
        <f t="shared" si="3"/>
        <v>10.695</v>
      </c>
      <c r="J35" s="33">
        <f t="shared" si="4"/>
        <v>10.635</v>
      </c>
      <c r="K35" s="40">
        <f t="shared" si="2"/>
        <v>99.4389901823282</v>
      </c>
    </row>
    <row r="36" spans="1:11" s="7" customFormat="1" ht="12.75">
      <c r="A36" s="16">
        <v>2400</v>
      </c>
      <c r="B36" s="17" t="s">
        <v>45</v>
      </c>
      <c r="C36" s="39">
        <v>35894.605</v>
      </c>
      <c r="D36" s="33">
        <v>33848.074</v>
      </c>
      <c r="E36" s="33">
        <f t="shared" si="0"/>
        <v>94.29849973275928</v>
      </c>
      <c r="F36" s="33">
        <v>35693.145</v>
      </c>
      <c r="G36" s="33">
        <v>20220.201</v>
      </c>
      <c r="H36" s="33">
        <f t="shared" si="1"/>
        <v>56.65009625797895</v>
      </c>
      <c r="I36" s="33">
        <f t="shared" si="3"/>
        <v>71587.75</v>
      </c>
      <c r="J36" s="33">
        <f t="shared" si="4"/>
        <v>54068.275</v>
      </c>
      <c r="K36" s="40">
        <f t="shared" si="2"/>
        <v>75.52727247329327</v>
      </c>
    </row>
    <row r="37" spans="1:11" s="15" customFormat="1" ht="12.75">
      <c r="A37" s="21">
        <v>3000</v>
      </c>
      <c r="B37" s="22" t="s">
        <v>46</v>
      </c>
      <c r="C37" s="46">
        <v>1852.965</v>
      </c>
      <c r="D37" s="47"/>
      <c r="E37" s="47">
        <f t="shared" si="0"/>
        <v>0</v>
      </c>
      <c r="F37" s="47"/>
      <c r="G37" s="47"/>
      <c r="H37" s="47">
        <f t="shared" si="1"/>
        <v>0</v>
      </c>
      <c r="I37" s="47">
        <f t="shared" si="3"/>
        <v>1852.965</v>
      </c>
      <c r="J37" s="47">
        <f t="shared" si="4"/>
        <v>0</v>
      </c>
      <c r="K37" s="48">
        <f t="shared" si="2"/>
        <v>0</v>
      </c>
    </row>
    <row r="38" spans="1:11" ht="24">
      <c r="A38" s="16">
        <v>4000</v>
      </c>
      <c r="B38" s="17" t="s">
        <v>47</v>
      </c>
      <c r="C38" s="49">
        <v>940</v>
      </c>
      <c r="D38" s="34">
        <v>940</v>
      </c>
      <c r="E38" s="34">
        <f t="shared" si="0"/>
        <v>100</v>
      </c>
      <c r="F38" s="34">
        <v>-18</v>
      </c>
      <c r="G38" s="34">
        <v>10.068</v>
      </c>
      <c r="H38" s="34">
        <f t="shared" si="1"/>
        <v>-55.93333333333334</v>
      </c>
      <c r="I38" s="34">
        <f t="shared" si="3"/>
        <v>922</v>
      </c>
      <c r="J38" s="34">
        <f t="shared" si="4"/>
        <v>950.068</v>
      </c>
      <c r="K38" s="50">
        <f t="shared" si="2"/>
        <v>103.04425162689806</v>
      </c>
    </row>
    <row r="39" spans="1:11" s="15" customFormat="1" ht="12.75">
      <c r="A39" s="23">
        <v>900202</v>
      </c>
      <c r="B39" s="24" t="s">
        <v>48</v>
      </c>
      <c r="C39" s="25">
        <f>C6+C29+C37+C38</f>
        <v>770336.6542000001</v>
      </c>
      <c r="D39" s="25">
        <f>D6+D29+D37+D38</f>
        <v>725303.733</v>
      </c>
      <c r="E39" s="25">
        <f t="shared" si="0"/>
        <v>94.15412456950175</v>
      </c>
      <c r="F39" s="25">
        <f>F6+F29+F37+F38</f>
        <v>212143.49238999997</v>
      </c>
      <c r="G39" s="25">
        <f>G6+G29+G37+G38</f>
        <v>194559.06499999997</v>
      </c>
      <c r="H39" s="25">
        <f t="shared" si="1"/>
        <v>91.71106914857742</v>
      </c>
      <c r="I39" s="25">
        <f t="shared" si="3"/>
        <v>982480.14659</v>
      </c>
      <c r="J39" s="25">
        <f t="shared" si="4"/>
        <v>919862.798</v>
      </c>
      <c r="K39" s="25">
        <f t="shared" si="2"/>
        <v>93.62660418051878</v>
      </c>
    </row>
    <row r="40" spans="1:11" ht="24">
      <c r="A40" s="26">
        <v>900300</v>
      </c>
      <c r="B40" s="27" t="s">
        <v>8</v>
      </c>
      <c r="C40" s="27" t="e">
        <f>+#REF!</f>
        <v>#REF!</v>
      </c>
      <c r="D40" s="27" t="e">
        <f>+#REF!</f>
        <v>#REF!</v>
      </c>
      <c r="E40" s="27"/>
      <c r="F40" s="27" t="e">
        <f>+#REF!</f>
        <v>#REF!</v>
      </c>
      <c r="G40" s="27" t="e">
        <f>+#REF!</f>
        <v>#REF!</v>
      </c>
      <c r="H40" s="27"/>
      <c r="I40" s="27" t="e">
        <f t="shared" si="3"/>
        <v>#REF!</v>
      </c>
      <c r="J40" s="27" t="e">
        <f t="shared" si="4"/>
        <v>#REF!</v>
      </c>
      <c r="K40" s="27"/>
    </row>
    <row r="41" spans="3:10" ht="12.75" outlineLevel="1">
      <c r="C41" t="e">
        <f>+#REF!</f>
        <v>#REF!</v>
      </c>
      <c r="D41" t="e">
        <f>+#REF!</f>
        <v>#REF!</v>
      </c>
      <c r="F41" t="e">
        <f>+#REF!</f>
        <v>#REF!</v>
      </c>
      <c r="G41" t="e">
        <f>+#REF!</f>
        <v>#REF!</v>
      </c>
      <c r="I41" t="e">
        <f>+#REF!</f>
        <v>#REF!</v>
      </c>
      <c r="J41" t="e">
        <f>+#REF!</f>
        <v>#REF!</v>
      </c>
    </row>
    <row r="42" spans="3:10" ht="12.75" outlineLevel="1">
      <c r="C42" s="3" t="e">
        <f>+C41-C39</f>
        <v>#REF!</v>
      </c>
      <c r="D42" s="3" t="e">
        <f>+D41-D39</f>
        <v>#REF!</v>
      </c>
      <c r="F42" s="3" t="e">
        <f>+F41-F39</f>
        <v>#REF!</v>
      </c>
      <c r="G42" s="3" t="e">
        <f>+G41-G39</f>
        <v>#REF!</v>
      </c>
      <c r="I42" s="3" t="e">
        <f>+I41-I39</f>
        <v>#REF!</v>
      </c>
      <c r="J42" s="3" t="e">
        <f>+J41-J39</f>
        <v>#REF!</v>
      </c>
    </row>
  </sheetData>
  <mergeCells count="6">
    <mergeCell ref="C3:E3"/>
    <mergeCell ref="F3:H3"/>
    <mergeCell ref="I3:K3"/>
    <mergeCell ref="A1:K1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Жукова </cp:lastModifiedBy>
  <cp:lastPrinted>2015-12-07T08:15:36Z</cp:lastPrinted>
  <dcterms:created xsi:type="dcterms:W3CDTF">2003-02-25T12:47:02Z</dcterms:created>
  <dcterms:modified xsi:type="dcterms:W3CDTF">2015-12-07T08:15:38Z</dcterms:modified>
  <cp:category/>
  <cp:version/>
  <cp:contentType/>
  <cp:contentStatus/>
</cp:coreProperties>
</file>